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9000" firstSheet="12" activeTab="19"/>
  </bookViews>
  <sheets>
    <sheet name="July 99" sheetId="1" r:id="rId1"/>
    <sheet name="Oct 99" sheetId="2" r:id="rId2"/>
    <sheet name="Jan 00" sheetId="3" r:id="rId3"/>
    <sheet name="April 00" sheetId="4" r:id="rId4"/>
    <sheet name="July 00" sheetId="5" r:id="rId5"/>
    <sheet name="Oct 00" sheetId="6" r:id="rId6"/>
    <sheet name="Jan 01" sheetId="7" r:id="rId7"/>
    <sheet name="April 01" sheetId="8" r:id="rId8"/>
    <sheet name="July 01" sheetId="9" r:id="rId9"/>
    <sheet name="Oct 01" sheetId="10" r:id="rId10"/>
    <sheet name="Jan 02" sheetId="11" r:id="rId11"/>
    <sheet name="April 02" sheetId="12" r:id="rId12"/>
    <sheet name="July 02" sheetId="13" r:id="rId13"/>
    <sheet name="Oct 02" sheetId="14" r:id="rId14"/>
    <sheet name="Jan 03" sheetId="15" r:id="rId15"/>
    <sheet name="April 03" sheetId="16" r:id="rId16"/>
    <sheet name="July 03" sheetId="17" r:id="rId17"/>
    <sheet name="Oct 03" sheetId="18" r:id="rId18"/>
    <sheet name="Jan 04" sheetId="19" r:id="rId19"/>
    <sheet name="April 04" sheetId="20" r:id="rId20"/>
  </sheets>
  <definedNames>
    <definedName name="PAGE1" localSheetId="19">'April 04'!$A$1:$N$49</definedName>
    <definedName name="PAGE1" localSheetId="18">'Jan 04'!$A$1:$N$49</definedName>
    <definedName name="PAGE1" localSheetId="16">'July 03'!$A$1:$N$49</definedName>
    <definedName name="PAGE1" localSheetId="17">'Oct 03'!$A$1:$N$49</definedName>
    <definedName name="PAGE1">'April 03'!$A$1:$N$49</definedName>
    <definedName name="PAGE2" localSheetId="19">'April 04'!$A$50:$N$103</definedName>
    <definedName name="PAGE2" localSheetId="18">'Jan 04'!$A$50:$N$102</definedName>
    <definedName name="PAGE2" localSheetId="16">'July 03'!$A$50:$N$102</definedName>
    <definedName name="PAGE2" localSheetId="17">'Oct 03'!$A$50:$N$102</definedName>
    <definedName name="PAGE2">'April 03'!$A$50:$N$102</definedName>
    <definedName name="PAGE3" localSheetId="19">'April 04'!$A$104:$N$153</definedName>
    <definedName name="PAGE3" localSheetId="18">'Jan 04'!$A$103:$N$151</definedName>
    <definedName name="PAGE3" localSheetId="16">'July 03'!$A$103:$N$151</definedName>
    <definedName name="PAGE3" localSheetId="17">'Oct 03'!$A$103:$N$151</definedName>
    <definedName name="PAGE3">'April 03'!$A$103:$N$151</definedName>
    <definedName name="PAGE4" localSheetId="19">'April 04'!$A$154:$N$199</definedName>
    <definedName name="PAGE4" localSheetId="18">'Jan 04'!$A$152:$N$197</definedName>
    <definedName name="PAGE4" localSheetId="16">'July 03'!$A$152:$N$196</definedName>
    <definedName name="PAGE4" localSheetId="17">'Oct 03'!$A$152:$N$196</definedName>
    <definedName name="PAGE4">'April 03'!$A$152:$N$196</definedName>
    <definedName name="_xlnm.Print_Area" localSheetId="3">'April 00'!$A$1:$N$194</definedName>
    <definedName name="_xlnm.Print_Area" localSheetId="7">'April 01'!$A$1:$N$196</definedName>
    <definedName name="_xlnm.Print_Area" localSheetId="11">'April 02'!$A$1:$O$197</definedName>
    <definedName name="_xlnm.Print_Area" localSheetId="15">'April 03'!$A$1:$O$197</definedName>
    <definedName name="_xlnm.Print_Area" localSheetId="19">'April 04'!$A$1:$O$200</definedName>
    <definedName name="_xlnm.Print_Area" localSheetId="2">'Jan 00'!$A$1:$N$194</definedName>
    <definedName name="_xlnm.Print_Area" localSheetId="6">'Jan 01'!$A$1:$N$196</definedName>
    <definedName name="_xlnm.Print_Area" localSheetId="10">'Jan 02'!$A$1:$O$196</definedName>
    <definedName name="_xlnm.Print_Area" localSheetId="14">'Jan 03'!$A$1:$O$197</definedName>
    <definedName name="_xlnm.Print_Area" localSheetId="18">'Jan 04'!$A$1:$O$198</definedName>
    <definedName name="_xlnm.Print_Area" localSheetId="4">'July 00'!$A$1:$N$194</definedName>
    <definedName name="_xlnm.Print_Area" localSheetId="8">'July 01'!$A$1:$O$196</definedName>
    <definedName name="_xlnm.Print_Area" localSheetId="12">'July 02'!$A$1:$O$197</definedName>
    <definedName name="_xlnm.Print_Area" localSheetId="16">'July 03'!$A$1:$O$197</definedName>
    <definedName name="_xlnm.Print_Area" localSheetId="0">'July 99'!$A$1:$N$194</definedName>
    <definedName name="_xlnm.Print_Area" localSheetId="5">'Oct 00'!$A$1:$N$194</definedName>
    <definedName name="_xlnm.Print_Area" localSheetId="9">'Oct 01'!$A$1:$O$196</definedName>
    <definedName name="_xlnm.Print_Area" localSheetId="13">'Oct 02'!$A$1:$O$197</definedName>
    <definedName name="_xlnm.Print_Area" localSheetId="17">'Oct 03'!$A$1:$O$197</definedName>
    <definedName name="_xlnm.Print_Area" localSheetId="1">'Oct 99'!$A$1:$N$195</definedName>
    <definedName name="_xlnm.Print_Area">'April 03'!$A$152:$N$196</definedName>
    <definedName name="Q1">'July 99'!$Q$1</definedName>
  </definedNames>
  <calcPr fullCalcOnLoad="1"/>
</workbook>
</file>

<file path=xl/sharedStrings.xml><?xml version="1.0" encoding="utf-8"?>
<sst xmlns="http://schemas.openxmlformats.org/spreadsheetml/2006/main" count="4429" uniqueCount="226">
  <si>
    <t>Finance for People (No. 4) PLC</t>
  </si>
  <si>
    <t>This performance report is issued by Paragon Finance PLC for and on behalf of Finance for People (No.4) PLC</t>
  </si>
  <si>
    <t>N.B. This data fact sheet and its notes can only be a summary of certain features of the bonds and their structure. No representation can be made that the information herein is accurate or complete and no liability is</t>
  </si>
  <si>
    <t xml:space="preserve"> accepted therefor. Reference should be made to the issuer  documentation for a full description of the bonds and their structure. This data fact sheet and its notes are for information purposes only and are not intended as  </t>
  </si>
  <si>
    <t xml:space="preserve">an offer or invitation with respect to the purchase or sale of any security. Reliance should not be placedon the information herein when making any decision whether to buy, hold or sell bonds (or other securities) or for any </t>
  </si>
  <si>
    <t>other purpose.</t>
  </si>
  <si>
    <t>Summary Transaction  Features</t>
  </si>
  <si>
    <t>Date of Production</t>
  </si>
  <si>
    <t>Security Level Data</t>
  </si>
  <si>
    <t>Moody's Rating at Closing</t>
  </si>
  <si>
    <t>Current Moody's Rating</t>
  </si>
  <si>
    <t>ISIN</t>
  </si>
  <si>
    <t>Original Issue Amount (£'000)</t>
  </si>
  <si>
    <t>Previous Outstanding Note Principal (1)</t>
  </si>
  <si>
    <t>Outstanding Note Principal (1)</t>
  </si>
  <si>
    <t xml:space="preserve">Note Interest Margins: </t>
  </si>
  <si>
    <t>Current Note Interest Rates:</t>
  </si>
  <si>
    <t>Previous Note Interest Rates:</t>
  </si>
  <si>
    <t>Optional Redemption (Call) Dates</t>
  </si>
  <si>
    <t>Step-up Dates</t>
  </si>
  <si>
    <t>Step-up Margins</t>
  </si>
  <si>
    <t>Class B Notes as a percentage Class A Notes at issue</t>
  </si>
  <si>
    <t>Outstanding Class B Notes as a percentage of Outstanding Class A Notes</t>
  </si>
  <si>
    <t>Determination Event for Paying Class B Notes</t>
  </si>
  <si>
    <t>Interest Payment Cycle</t>
  </si>
  <si>
    <t>Interest Payment Date</t>
  </si>
  <si>
    <t>Previous Interest Period (No. of Days)</t>
  </si>
  <si>
    <t>Current Interest Period (No. of Days)</t>
  </si>
  <si>
    <t>Interest Calculated on</t>
  </si>
  <si>
    <t>Record Date</t>
  </si>
  <si>
    <t>FFP4 INVESTOR REPORT QUARTER ENDING JULY 1999</t>
  </si>
  <si>
    <t>Asset Movements</t>
  </si>
  <si>
    <t>Mortgages</t>
  </si>
  <si>
    <t>Current Principal Balance (£'000)</t>
  </si>
  <si>
    <t>Accrued Arrears and Interest Sold to Issuer (£'000)</t>
  </si>
  <si>
    <t>Total (£'000)</t>
  </si>
  <si>
    <t>Consumer Loans</t>
  </si>
  <si>
    <t>Credit Enhancement</t>
  </si>
  <si>
    <t>Spread Trap</t>
  </si>
  <si>
    <t>Unreplenished Losses on Mortgages</t>
  </si>
  <si>
    <t>Outstanding Note Principal</t>
  </si>
  <si>
    <t>Principal/Revenue Analysis</t>
  </si>
  <si>
    <t>Opening cash balance</t>
  </si>
  <si>
    <t xml:space="preserve">Total principal cash received this period from assets </t>
  </si>
  <si>
    <t>Total revenue cash received this period from assets</t>
  </si>
  <si>
    <t>Drawing on Sub Loan for Interest Shortfalls</t>
  </si>
  <si>
    <t>Initial income for distribution this period</t>
  </si>
  <si>
    <t>Revenue adjustment for payment of Accrued Arrears and Interest Sold at closing</t>
  </si>
  <si>
    <t>Final income for distribution this period</t>
  </si>
  <si>
    <t>Revenue payments made or accrued from Revenue Income:</t>
  </si>
  <si>
    <t>Accrued Arrears and Interest not Sold to Issuer</t>
  </si>
  <si>
    <t>Trustee Fee</t>
  </si>
  <si>
    <t>Administrator Fee/Substitute Administrators Commitment Fee</t>
  </si>
  <si>
    <t>Payments to swap counterparty</t>
  </si>
  <si>
    <t>A Note Interest</t>
  </si>
  <si>
    <t>Third Party payments for Corporation Tax and VAT</t>
  </si>
  <si>
    <t>B Note Interest</t>
  </si>
  <si>
    <t>First Loss Fund  replenishments</t>
  </si>
  <si>
    <t>PDL replenishment</t>
  </si>
  <si>
    <t>Fee Letter to PFPLC/PML</t>
  </si>
  <si>
    <t>Cap/Swap Retention fund</t>
  </si>
  <si>
    <t>Surplus income</t>
  </si>
  <si>
    <t>Principal payments made from Principal Income:</t>
  </si>
  <si>
    <t>Mandatory Further Advances</t>
  </si>
  <si>
    <t>Discretionary Further Advances</t>
  </si>
  <si>
    <t>A Note repayments</t>
  </si>
  <si>
    <t>B Note repayments</t>
  </si>
  <si>
    <t>Total payments to be made this quarter</t>
  </si>
  <si>
    <t>Total closing cash balance</t>
  </si>
  <si>
    <t>Available Credit Enhancement</t>
  </si>
  <si>
    <t>First Loss Fund Analysis</t>
  </si>
  <si>
    <t>First Loss Fund at Closing</t>
  </si>
  <si>
    <t>Last Quarter closing First Loss Fund balance</t>
  </si>
  <si>
    <t>Replenishments</t>
  </si>
  <si>
    <t>Drawing this quarter</t>
  </si>
  <si>
    <t>Drawing used to pay</t>
  </si>
  <si>
    <t>Closing First Loss Fund Balance</t>
  </si>
  <si>
    <t>Requirement</t>
  </si>
  <si>
    <t>Build up - prior periods</t>
  </si>
  <si>
    <t>Build up - this period</t>
  </si>
  <si>
    <t>Requirement Outstanding</t>
  </si>
  <si>
    <t>Principal Deficiency Ledger (PDL)</t>
  </si>
  <si>
    <t>Opening PDL Balance</t>
  </si>
  <si>
    <t>Losses this quarter</t>
  </si>
  <si>
    <t>Total PDL balance</t>
  </si>
  <si>
    <t>PDL top up from Revenue income</t>
  </si>
  <si>
    <t>Closing PDL Balance</t>
  </si>
  <si>
    <t>Over Collateralisation</t>
  </si>
  <si>
    <t>Current Principal Balance Outstanding and Accrued Arrears (£'000)</t>
  </si>
  <si>
    <t>Outstanding Note Principal (£'000)</t>
  </si>
  <si>
    <t>Mandatory and Discretionary Further Advances (FA's)</t>
  </si>
  <si>
    <t>Total FA's permitted</t>
  </si>
  <si>
    <t>FA's made to last quarter</t>
  </si>
  <si>
    <t>FA's made this quarter</t>
  </si>
  <si>
    <t>Total FA's made to date</t>
  </si>
  <si>
    <t>Remaining permitted FA's</t>
  </si>
  <si>
    <t xml:space="preserve">Cash Flow Interest Coverage </t>
  </si>
  <si>
    <t>Cover Ratio for Class A Notes (at last Interest Payment Date)</t>
  </si>
  <si>
    <t xml:space="preserve">Cover Ratio for Class A Notes (cumulative) </t>
  </si>
  <si>
    <t>Cover Ratio for Class B Notes (at last Interest Payment Date)</t>
  </si>
  <si>
    <t xml:space="preserve">Cover Ratio for Class B Notes (cumulative) </t>
  </si>
  <si>
    <t>Collateral Level Data</t>
  </si>
  <si>
    <t>Original Weighted Average Yield</t>
  </si>
  <si>
    <t>Original Weighted Average Note Coupon</t>
  </si>
  <si>
    <t>Original Spread</t>
  </si>
  <si>
    <t>Current Weighted Average Yield</t>
  </si>
  <si>
    <t>Current Weighted Average Note Coupon</t>
  </si>
  <si>
    <t>Current Spread</t>
  </si>
  <si>
    <t>Stated Maturity</t>
  </si>
  <si>
    <t>Original Weighted Average Maturity</t>
  </si>
  <si>
    <t>Current Weighted Average Maturity</t>
  </si>
  <si>
    <t>Quarterly Prepayment Rate</t>
  </si>
  <si>
    <t>Life Time Prepayment Rate</t>
  </si>
  <si>
    <t>Delinquency Status</t>
  </si>
  <si>
    <t>Enforcements in Progress</t>
  </si>
  <si>
    <t>Enforcements Completed</t>
  </si>
  <si>
    <t>Aggregate Principal Balance of Repurchased Loans</t>
  </si>
  <si>
    <t>Aggregate Balance of Substituted Loans</t>
  </si>
  <si>
    <t>Principal Losses</t>
  </si>
  <si>
    <t>Agg Loan Principal Losses (during related Collection Period)</t>
  </si>
  <si>
    <t>Cumulative Principal Losses (since closing date)</t>
  </si>
  <si>
    <t>Properties Sold</t>
  </si>
  <si>
    <t>Properties Sold by Mortgagee</t>
  </si>
  <si>
    <t>Average Number of months in Arrears @ Redemption date</t>
  </si>
  <si>
    <t>Average months between Possession &amp; Redemption</t>
  </si>
  <si>
    <t>Average Sale Price/Orig Loan Valuation</t>
  </si>
  <si>
    <t>Delinquency Summary</t>
  </si>
  <si>
    <t>Performing</t>
  </si>
  <si>
    <t>&gt;1&lt;=2 Months</t>
  </si>
  <si>
    <t>&gt;2&lt;=3 Months</t>
  </si>
  <si>
    <t>&gt;3 Months</t>
  </si>
  <si>
    <t>Outstanding Accrued Arrears and Interest Sold to Issuer</t>
  </si>
  <si>
    <t>Contact Name/Address</t>
  </si>
  <si>
    <t>John Harvey, St. Catherines Court, Herbert Road, Solihull, West Midlands, B91 3QE</t>
  </si>
  <si>
    <t>Jimmy Giles, St. Catherines Court, Herbert Road, Solihull, West Midlands, B91 3QE</t>
  </si>
  <si>
    <t>Pool</t>
  </si>
  <si>
    <t>Factor</t>
  </si>
  <si>
    <t>As at Closing</t>
  </si>
  <si>
    <t>PDD =</t>
  </si>
  <si>
    <t>Class A1 Notes</t>
  </si>
  <si>
    <t>Aaa</t>
  </si>
  <si>
    <t>XS0091079243</t>
  </si>
  <si>
    <t>12 bp</t>
  </si>
  <si>
    <t>October 2000</t>
  </si>
  <si>
    <t>31 October 2000</t>
  </si>
  <si>
    <t>25 bp</t>
  </si>
  <si>
    <t>Last Quarter Balance</t>
  </si>
  <si>
    <t>Tel.</t>
  </si>
  <si>
    <t>0121 712 3894</t>
  </si>
  <si>
    <t>0121 712 2315</t>
  </si>
  <si>
    <t>Class A2 Notes</t>
  </si>
  <si>
    <t>XS0091080928</t>
  </si>
  <si>
    <t>October 2001</t>
  </si>
  <si>
    <t>31 October 2004</t>
  </si>
  <si>
    <t>50 bp</t>
  </si>
  <si>
    <t>This Quarter Redemptions and Repayments</t>
  </si>
  <si>
    <t>E-mail</t>
  </si>
  <si>
    <t>jharvey@paragon-group.co.uk</t>
  </si>
  <si>
    <t>jgiles@paragon-group.co.uk</t>
  </si>
  <si>
    <t>Class B Notes</t>
  </si>
  <si>
    <t>A2</t>
  </si>
  <si>
    <t>XS0091081140</t>
  </si>
  <si>
    <t>65 bp</t>
  </si>
  <si>
    <t>130 bp</t>
  </si>
  <si>
    <t>Additions this quarter</t>
  </si>
  <si>
    <t>DFA's</t>
  </si>
  <si>
    <t>No.</t>
  </si>
  <si>
    <t>%</t>
  </si>
  <si>
    <t>Senior/Subordinate</t>
  </si>
  <si>
    <t>Class A Notes</t>
  </si>
  <si>
    <t>Repurchases this quarter</t>
  </si>
  <si>
    <t>Principal (£'000)</t>
  </si>
  <si>
    <t>MFA's</t>
  </si>
  <si>
    <t>n/a</t>
  </si>
  <si>
    <t>October 2037</t>
  </si>
  <si>
    <t>£'000 Value</t>
  </si>
  <si>
    <t>£'000 Principal</t>
  </si>
  <si>
    <t>=</t>
  </si>
  <si>
    <t>years</t>
  </si>
  <si>
    <t>FFP4  PLC</t>
  </si>
  <si>
    <t>September 1998</t>
  </si>
  <si>
    <t>Quarterly</t>
  </si>
  <si>
    <t>ACTUAL/365</t>
  </si>
  <si>
    <t>Current Principal Outstanding</t>
  </si>
  <si>
    <t>Revenue (£'000)</t>
  </si>
  <si>
    <t>Total</t>
  </si>
  <si>
    <t>x</t>
  </si>
  <si>
    <t>{EDIT-GOTO PAGE1}</t>
  </si>
  <si>
    <t>{PRINT "SELECTION";1;9999;1;1}</t>
  </si>
  <si>
    <t>{EDIT-GOTO PAGE2}</t>
  </si>
  <si>
    <t>{EDIT-GOTO PAGE3}</t>
  </si>
  <si>
    <t>{EDIT-GOTO PAGE4}</t>
  </si>
  <si>
    <t>Name of Issuer</t>
  </si>
  <si>
    <t>Date of Issue</t>
  </si>
  <si>
    <t>FFP4 INVESTOR REPORT QUARTER ENDING OCTOBER 1999</t>
  </si>
  <si>
    <t>FFP4 INVESTOR REPORT QUARTER ENDING JANUARY 2000</t>
  </si>
  <si>
    <t>ACTUAL/366</t>
  </si>
  <si>
    <t>FFP4 INVESTOR REPORT QUARTER ENDING APRIL 2000</t>
  </si>
  <si>
    <t>FFP4 INVESTOR REPORT QUARTER ENDING JULY 2000</t>
  </si>
  <si>
    <t>0121 712 2459</t>
  </si>
  <si>
    <t>FFP4 INVESTOR REPORT QUARTER ENDING OCTOBER 2000</t>
  </si>
  <si>
    <t>Originator % at Closing</t>
  </si>
  <si>
    <t xml:space="preserve">Originator % at the Quarter End </t>
  </si>
  <si>
    <t>FFP4 INVESTOR REPORT QUARTER ENDING JANUARY 2001</t>
  </si>
  <si>
    <t>Cumulative Recoveries</t>
  </si>
  <si>
    <t>PML</t>
  </si>
  <si>
    <t>FFP4 INVESTOR RPEORT QUATRER ENDING APRIL 2001</t>
  </si>
  <si>
    <t xml:space="preserve">                                                                                                                                                                                            </t>
  </si>
  <si>
    <t>FFP4 INVESTOR REPORT QUATRER ENDING JULY 2001</t>
  </si>
  <si>
    <t>A1 Pool</t>
  </si>
  <si>
    <t>A2 Pool</t>
  </si>
  <si>
    <t>FFP4 INVESTOR REPORT QUARTER ENDING OCTOBER 2001</t>
  </si>
  <si>
    <t>FFP4  INVESTOR REPORT QUARTER ENDING JANUARY 2002</t>
  </si>
  <si>
    <t>FFP4 INVESTOR REPORT QUARTER ENDING APRIL 2002</t>
  </si>
  <si>
    <t>FFP4 INVESTOR REPORT QUARTER ENDING JULY 2002</t>
  </si>
  <si>
    <t>FFP4 INVESTOR REPORT QUARTER ENDING OCTOBER 2002</t>
  </si>
  <si>
    <t>FFP4 INVESTOR REPORT QUARTER ENDING JANUARY 2003</t>
  </si>
  <si>
    <t>FFP4 INVESTOR REPORT QUARTER ENDING APRIL 2003</t>
  </si>
  <si>
    <t>FFP4 INVESTOR REPORT QUARTER ENDING JULY 2003</t>
  </si>
  <si>
    <t>FFP4 INVESTOR REPORT QUARTER ENDING OCTOBER 2003</t>
  </si>
  <si>
    <t>FFP4 INVESTOR REPORT QUARTER ENDING JANUARY 2004</t>
  </si>
  <si>
    <t>B Pool</t>
  </si>
  <si>
    <t>Appointment of a Receiver of Rent</t>
  </si>
  <si>
    <t>FFP4 INVESTOR REPORT QUARTER ENDING APRIL 2004</t>
  </si>
  <si>
    <t>Release of the First Fund following repayment of the Notes</t>
  </si>
  <si>
    <t>Repayment of the First Loss Fund following repayment of the Notes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</si>
</sst>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0"/>
    <numFmt numFmtId="173" formatCode="0.00000%"/>
    <numFmt numFmtId="174" formatCode="#,##0.0"/>
    <numFmt numFmtId="175" formatCode="0.0%"/>
    <numFmt numFmtId="176" formatCode="#,##0.000000"/>
    <numFmt numFmtId="177" formatCode="[$£-809]#,##0.000000"/>
  </numFmts>
  <fonts count="31">
    <font>
      <sz val="12"/>
      <name val="Arial"/>
      <family val="0"/>
    </font>
    <font>
      <b/>
      <sz val="10"/>
      <name val="Arial"/>
      <family val="0"/>
    </font>
    <font>
      <i/>
      <sz val="10"/>
      <name val="Arial"/>
      <family val="0"/>
    </font>
    <font>
      <b/>
      <i/>
      <sz val="10"/>
      <name val="Arial"/>
      <family val="0"/>
    </font>
    <font>
      <sz val="12"/>
      <name val="Times New Roman"/>
      <family val="0"/>
    </font>
    <font>
      <b/>
      <u val="single"/>
      <sz val="16"/>
      <color indexed="12"/>
      <name val="Times New Roman"/>
      <family val="0"/>
    </font>
    <font>
      <b/>
      <u val="single"/>
      <sz val="12"/>
      <name val="Times New Roman"/>
      <family val="0"/>
    </font>
    <font>
      <u val="single"/>
      <sz val="12"/>
      <name val="Times New Roman"/>
      <family val="0"/>
    </font>
    <font>
      <b/>
      <sz val="12"/>
      <color indexed="29"/>
      <name val="Times New Roman"/>
      <family val="0"/>
    </font>
    <font>
      <b/>
      <i/>
      <sz val="10"/>
      <name val="Times New Roman"/>
      <family val="0"/>
    </font>
    <font>
      <b/>
      <i/>
      <sz val="12"/>
      <name val="Times New Roman"/>
      <family val="0"/>
    </font>
    <font>
      <b/>
      <sz val="12"/>
      <name val="Times New Roman"/>
      <family val="0"/>
    </font>
    <font>
      <b/>
      <sz val="12"/>
      <color indexed="12"/>
      <name val="Times New Roman"/>
      <family val="0"/>
    </font>
    <font>
      <sz val="12"/>
      <color indexed="12"/>
      <name val="Times New Roman"/>
      <family val="0"/>
    </font>
    <font>
      <b/>
      <u val="single"/>
      <sz val="12"/>
      <color indexed="12"/>
      <name val="Times New Roman"/>
      <family val="0"/>
    </font>
    <font>
      <sz val="12"/>
      <color indexed="8"/>
      <name val="Times New Roman"/>
      <family val="0"/>
    </font>
    <font>
      <b/>
      <sz val="12"/>
      <color indexed="12"/>
      <name val="Arial"/>
      <family val="0"/>
    </font>
    <font>
      <b/>
      <sz val="14"/>
      <name val="Times New Roman"/>
      <family val="0"/>
    </font>
    <font>
      <b/>
      <sz val="12"/>
      <color indexed="8"/>
      <name val="Times New Roman"/>
      <family val="0"/>
    </font>
    <font>
      <b/>
      <u val="single"/>
      <sz val="12"/>
      <color indexed="8"/>
      <name val="Times New Roman"/>
      <family val="0"/>
    </font>
    <font>
      <sz val="10"/>
      <name val="Times New Roman"/>
      <family val="0"/>
    </font>
    <font>
      <b/>
      <sz val="12"/>
      <name val="Arial MT"/>
      <family val="0"/>
    </font>
    <font>
      <b/>
      <sz val="12"/>
      <name val="Arial"/>
      <family val="0"/>
    </font>
    <font>
      <sz val="8"/>
      <name val="Times New Roman"/>
      <family val="0"/>
    </font>
    <font>
      <b/>
      <sz val="12"/>
      <color indexed="53"/>
      <name val="Times New Roman"/>
      <family val="1"/>
    </font>
    <font>
      <b/>
      <sz val="12"/>
      <color indexed="10"/>
      <name val="Times New Roman"/>
      <family val="1"/>
    </font>
    <font>
      <sz val="12"/>
      <color indexed="53"/>
      <name val="Times New Roman"/>
      <family val="0"/>
    </font>
    <font>
      <b/>
      <u val="single"/>
      <sz val="12"/>
      <color indexed="53"/>
      <name val="Times New Roman"/>
      <family val="0"/>
    </font>
    <font>
      <sz val="12"/>
      <color indexed="29"/>
      <name val="Times New Roman"/>
      <family val="0"/>
    </font>
    <font>
      <sz val="12"/>
      <color indexed="29"/>
      <name val="Arial"/>
      <family val="0"/>
    </font>
    <font>
      <sz val="12"/>
      <color indexed="53"/>
      <name val="Arial"/>
      <family val="0"/>
    </font>
  </fonts>
  <fills count="3">
    <fill>
      <patternFill/>
    </fill>
    <fill>
      <patternFill patternType="gray125"/>
    </fill>
    <fill>
      <patternFill patternType="solid">
        <fgColor indexed="26"/>
        <bgColor indexed="64"/>
      </patternFill>
    </fill>
  </fills>
  <borders count="13">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98">
    <xf numFmtId="0" fontId="0" fillId="0" borderId="0" xfId="0" applyAlignment="1">
      <alignment/>
    </xf>
    <xf numFmtId="0" fontId="0" fillId="0" borderId="0" xfId="0" applyNumberFormat="1" applyFont="1" applyAlignment="1">
      <alignment/>
    </xf>
    <xf numFmtId="0" fontId="4" fillId="2" borderId="1" xfId="0" applyNumberFormat="1" applyFont="1" applyFill="1" applyAlignment="1">
      <alignment/>
    </xf>
    <xf numFmtId="0" fontId="5" fillId="2" borderId="2" xfId="0" applyNumberFormat="1" applyFont="1" applyFill="1" applyAlignment="1">
      <alignment/>
    </xf>
    <xf numFmtId="0" fontId="6" fillId="2" borderId="2" xfId="0" applyNumberFormat="1" applyFont="1" applyFill="1" applyAlignment="1">
      <alignment/>
    </xf>
    <xf numFmtId="0" fontId="4" fillId="2" borderId="2" xfId="0" applyNumberFormat="1" applyFont="1" applyFill="1" applyAlignment="1">
      <alignment/>
    </xf>
    <xf numFmtId="0" fontId="0" fillId="0" borderId="3" xfId="0" applyNumberFormat="1" applyFont="1" applyAlignment="1">
      <alignment/>
    </xf>
    <xf numFmtId="0" fontId="0" fillId="0" borderId="0" xfId="0" applyNumberFormat="1" applyFont="1" applyAlignment="1">
      <alignment/>
    </xf>
    <xf numFmtId="0" fontId="4" fillId="2" borderId="3" xfId="0" applyNumberFormat="1" applyFont="1" applyFill="1" applyAlignment="1">
      <alignment/>
    </xf>
    <xf numFmtId="0" fontId="7" fillId="2" borderId="0" xfId="0" applyNumberFormat="1" applyFont="1" applyFill="1" applyAlignment="1">
      <alignment/>
    </xf>
    <xf numFmtId="0" fontId="4" fillId="2" borderId="0" xfId="0" applyNumberFormat="1" applyFont="1" applyFill="1" applyAlignment="1">
      <alignment/>
    </xf>
    <xf numFmtId="0" fontId="4" fillId="2" borderId="3" xfId="0" applyNumberFormat="1" applyFont="1" applyFill="1" applyAlignment="1">
      <alignment horizontal="center"/>
    </xf>
    <xf numFmtId="0" fontId="8" fillId="2" borderId="0" xfId="0" applyNumberFormat="1" applyFont="1" applyFill="1" applyAlignment="1">
      <alignment/>
    </xf>
    <xf numFmtId="0" fontId="9" fillId="2" borderId="0" xfId="0" applyNumberFormat="1" applyFont="1" applyFill="1" applyAlignment="1">
      <alignment/>
    </xf>
    <xf numFmtId="0" fontId="10" fillId="2" borderId="0" xfId="0" applyNumberFormat="1" applyFont="1" applyFill="1" applyAlignment="1">
      <alignment/>
    </xf>
    <xf numFmtId="0" fontId="0" fillId="2" borderId="0" xfId="0" applyNumberFormat="1" applyFont="1" applyFill="1" applyAlignment="1">
      <alignment/>
    </xf>
    <xf numFmtId="0" fontId="11" fillId="2" borderId="0" xfId="0" applyNumberFormat="1" applyFont="1" applyFill="1" applyAlignment="1">
      <alignment/>
    </xf>
    <xf numFmtId="0" fontId="12" fillId="2" borderId="0" xfId="0" applyNumberFormat="1" applyFont="1" applyFill="1" applyAlignment="1">
      <alignment/>
    </xf>
    <xf numFmtId="0" fontId="11" fillId="2" borderId="2" xfId="0" applyNumberFormat="1" applyFont="1" applyFill="1" applyAlignment="1">
      <alignment/>
    </xf>
    <xf numFmtId="0" fontId="13" fillId="2" borderId="0" xfId="0" applyNumberFormat="1" applyFont="1" applyFill="1" applyAlignment="1">
      <alignment/>
    </xf>
    <xf numFmtId="0" fontId="14" fillId="2" borderId="0" xfId="0" applyNumberFormat="1" applyFont="1" applyFill="1" applyAlignment="1">
      <alignment horizontal="center" wrapText="1"/>
    </xf>
    <xf numFmtId="0" fontId="12" fillId="2" borderId="0" xfId="0" applyNumberFormat="1" applyFont="1" applyFill="1" applyAlignment="1">
      <alignment horizontal="center"/>
    </xf>
    <xf numFmtId="15" fontId="12" fillId="2" borderId="0" xfId="0" applyNumberFormat="1" applyFont="1" applyFill="1" applyAlignment="1">
      <alignment horizontal="center"/>
    </xf>
    <xf numFmtId="0" fontId="4" fillId="2" borderId="0" xfId="0" applyNumberFormat="1" applyFont="1" applyFill="1" applyAlignment="1">
      <alignment horizontal="center"/>
    </xf>
    <xf numFmtId="0" fontId="6" fillId="2" borderId="0" xfId="0" applyNumberFormat="1" applyFont="1" applyFill="1" applyAlignment="1">
      <alignment/>
    </xf>
    <xf numFmtId="0" fontId="4" fillId="2" borderId="0" xfId="0" applyNumberFormat="1" applyFont="1" applyFill="1" applyAlignment="1">
      <alignment horizontal="right"/>
    </xf>
    <xf numFmtId="0" fontId="8" fillId="2" borderId="0" xfId="0" applyNumberFormat="1" applyFont="1" applyFill="1" applyAlignment="1">
      <alignment horizontal="center" wrapText="1"/>
    </xf>
    <xf numFmtId="0" fontId="4" fillId="2" borderId="0" xfId="0" applyNumberFormat="1" applyFont="1" applyFill="1" applyAlignment="1">
      <alignment horizontal="center" wrapText="1"/>
    </xf>
    <xf numFmtId="0" fontId="4" fillId="2" borderId="4" xfId="0" applyNumberFormat="1" applyFont="1" applyFill="1" applyAlignment="1">
      <alignment/>
    </xf>
    <xf numFmtId="0" fontId="4" fillId="2" borderId="5" xfId="0" applyNumberFormat="1" applyFont="1" applyFill="1" applyAlignment="1">
      <alignment/>
    </xf>
    <xf numFmtId="0" fontId="4" fillId="2" borderId="5" xfId="0" applyNumberFormat="1" applyFont="1" applyFill="1" applyAlignment="1">
      <alignment horizontal="center" wrapText="1"/>
    </xf>
    <xf numFmtId="0" fontId="0" fillId="2" borderId="5" xfId="0" applyNumberFormat="1" applyFont="1" applyFill="1" applyAlignment="1">
      <alignment/>
    </xf>
    <xf numFmtId="0" fontId="12" fillId="2" borderId="5" xfId="0" applyNumberFormat="1" applyFont="1" applyFill="1" applyAlignment="1">
      <alignment/>
    </xf>
    <xf numFmtId="0" fontId="12" fillId="2" borderId="5" xfId="0" applyNumberFormat="1" applyFont="1" applyFill="1" applyAlignment="1">
      <alignment horizontal="center" wrapText="1"/>
    </xf>
    <xf numFmtId="0" fontId="4" fillId="2" borderId="5" xfId="0" applyNumberFormat="1" applyFont="1" applyFill="1" applyAlignment="1">
      <alignment horizontal="center"/>
    </xf>
    <xf numFmtId="172" fontId="4" fillId="2" borderId="5" xfId="0" applyNumberFormat="1" applyFont="1" applyFill="1" applyAlignment="1">
      <alignment horizontal="center"/>
    </xf>
    <xf numFmtId="172" fontId="4" fillId="2" borderId="5" xfId="0" applyNumberFormat="1" applyFont="1" applyFill="1" applyAlignment="1">
      <alignment/>
    </xf>
    <xf numFmtId="172" fontId="0" fillId="2" borderId="5" xfId="0" applyNumberFormat="1" applyFont="1" applyFill="1" applyAlignment="1">
      <alignment/>
    </xf>
    <xf numFmtId="3" fontId="4" fillId="2" borderId="5" xfId="0" applyNumberFormat="1" applyFont="1" applyFill="1" applyAlignment="1">
      <alignment/>
    </xf>
    <xf numFmtId="0" fontId="4" fillId="2" borderId="5" xfId="0" applyNumberFormat="1" applyFont="1" applyFill="1" applyAlignment="1">
      <alignment vertical="top"/>
    </xf>
    <xf numFmtId="0" fontId="15" fillId="2" borderId="5" xfId="0" applyNumberFormat="1" applyFont="1" applyFill="1" applyAlignment="1">
      <alignment/>
    </xf>
    <xf numFmtId="172" fontId="12" fillId="2" borderId="5" xfId="0" applyNumberFormat="1" applyFont="1" applyFill="1" applyAlignment="1">
      <alignment horizontal="center"/>
    </xf>
    <xf numFmtId="172" fontId="12" fillId="2" borderId="5" xfId="0" applyNumberFormat="1" applyFont="1" applyFill="1" applyAlignment="1">
      <alignment/>
    </xf>
    <xf numFmtId="172" fontId="16" fillId="2" borderId="5" xfId="0" applyNumberFormat="1" applyFont="1" applyFill="1" applyAlignment="1">
      <alignment/>
    </xf>
    <xf numFmtId="173" fontId="4" fillId="2" borderId="5" xfId="0" applyNumberFormat="1" applyFont="1" applyFill="1" applyAlignment="1">
      <alignment horizontal="center"/>
    </xf>
    <xf numFmtId="10" fontId="4" fillId="2" borderId="5" xfId="0" applyNumberFormat="1" applyFont="1" applyFill="1" applyAlignment="1">
      <alignment horizontal="center"/>
    </xf>
    <xf numFmtId="0" fontId="4" fillId="2" borderId="5" xfId="0" applyNumberFormat="1" applyFont="1" applyFill="1" applyAlignment="1">
      <alignment horizontal="right"/>
    </xf>
    <xf numFmtId="4" fontId="4" fillId="2" borderId="5" xfId="0" applyNumberFormat="1" applyFont="1" applyFill="1" applyAlignment="1">
      <alignment horizontal="center"/>
    </xf>
    <xf numFmtId="15" fontId="12" fillId="2" borderId="5" xfId="0" applyNumberFormat="1" applyFont="1" applyFill="1" applyAlignment="1">
      <alignment horizontal="center"/>
    </xf>
    <xf numFmtId="15" fontId="12" fillId="2" borderId="5" xfId="0" applyNumberFormat="1" applyFont="1" applyFill="1" applyAlignment="1">
      <alignment horizontal="center"/>
    </xf>
    <xf numFmtId="15" fontId="15" fillId="2" borderId="5" xfId="0" applyNumberFormat="1" applyFont="1" applyFill="1" applyAlignment="1">
      <alignment horizontal="center"/>
    </xf>
    <xf numFmtId="15" fontId="15" fillId="2" borderId="5" xfId="0" applyNumberFormat="1" applyFont="1" applyFill="1" applyAlignment="1">
      <alignment horizontal="center"/>
    </xf>
    <xf numFmtId="15" fontId="15" fillId="2" borderId="0" xfId="0" applyNumberFormat="1" applyFont="1" applyFill="1" applyAlignment="1">
      <alignment horizontal="center"/>
    </xf>
    <xf numFmtId="15" fontId="15" fillId="2" borderId="0" xfId="0" applyNumberFormat="1" applyFont="1" applyFill="1" applyAlignment="1">
      <alignment horizontal="center"/>
    </xf>
    <xf numFmtId="0" fontId="17" fillId="2" borderId="0" xfId="0" applyNumberFormat="1" applyFont="1" applyFill="1" applyAlignment="1">
      <alignment/>
    </xf>
    <xf numFmtId="0" fontId="4" fillId="2" borderId="0" xfId="0" applyNumberFormat="1" applyFont="1" applyFill="1" applyAlignment="1">
      <alignment horizontal="right"/>
    </xf>
    <xf numFmtId="4" fontId="4" fillId="2" borderId="2" xfId="0" applyNumberFormat="1" applyFont="1" applyFill="1" applyAlignment="1">
      <alignment horizontal="right"/>
    </xf>
    <xf numFmtId="0" fontId="14" fillId="2" borderId="0" xfId="0" applyNumberFormat="1" applyFont="1" applyFill="1" applyAlignment="1">
      <alignment/>
    </xf>
    <xf numFmtId="4" fontId="4" fillId="2" borderId="0" xfId="0" applyNumberFormat="1" applyFont="1" applyFill="1" applyAlignment="1">
      <alignment horizontal="right"/>
    </xf>
    <xf numFmtId="3" fontId="15" fillId="2" borderId="5" xfId="0" applyNumberFormat="1" applyFont="1" applyFill="1" applyAlignment="1">
      <alignment horizontal="right"/>
    </xf>
    <xf numFmtId="3" fontId="15" fillId="2" borderId="5" xfId="0" applyNumberFormat="1" applyFont="1" applyFill="1" applyAlignment="1">
      <alignment/>
    </xf>
    <xf numFmtId="3" fontId="4" fillId="2" borderId="0" xfId="0" applyNumberFormat="1" applyFont="1" applyFill="1" applyAlignment="1">
      <alignment/>
    </xf>
    <xf numFmtId="3" fontId="15" fillId="2" borderId="0" xfId="0" applyNumberFormat="1" applyFont="1" applyFill="1" applyAlignment="1">
      <alignment/>
    </xf>
    <xf numFmtId="10" fontId="0" fillId="0" borderId="3" xfId="0" applyNumberFormat="1" applyFont="1" applyAlignment="1">
      <alignment/>
    </xf>
    <xf numFmtId="15" fontId="4" fillId="2" borderId="5" xfId="0" applyNumberFormat="1" applyFont="1" applyFill="1" applyAlignment="1">
      <alignment/>
    </xf>
    <xf numFmtId="0" fontId="6" fillId="2" borderId="5" xfId="0" applyNumberFormat="1" applyFont="1" applyFill="1" applyAlignment="1">
      <alignment/>
    </xf>
    <xf numFmtId="4" fontId="15" fillId="2" borderId="5" xfId="0" applyNumberFormat="1" applyFont="1" applyFill="1" applyAlignment="1">
      <alignment horizontal="right"/>
    </xf>
    <xf numFmtId="4" fontId="4" fillId="2" borderId="5" xfId="0" applyNumberFormat="1" applyFont="1" applyFill="1" applyAlignment="1">
      <alignment horizontal="right"/>
    </xf>
    <xf numFmtId="4" fontId="4" fillId="2" borderId="5" xfId="0" applyNumberFormat="1" applyFont="1" applyFill="1" applyAlignment="1">
      <alignment/>
    </xf>
    <xf numFmtId="4" fontId="15" fillId="2" borderId="5" xfId="0" applyNumberFormat="1" applyFont="1" applyFill="1" applyAlignment="1">
      <alignment horizontal="center"/>
    </xf>
    <xf numFmtId="4" fontId="15" fillId="2" borderId="0" xfId="0" applyNumberFormat="1" applyFont="1" applyFill="1" applyAlignment="1">
      <alignment horizontal="right"/>
    </xf>
    <xf numFmtId="15" fontId="18" fillId="2" borderId="5" xfId="0" applyNumberFormat="1" applyFont="1" applyFill="1" applyAlignment="1">
      <alignment horizontal="center"/>
    </xf>
    <xf numFmtId="0" fontId="11" fillId="2" borderId="5" xfId="0" applyNumberFormat="1" applyFont="1" applyFill="1" applyAlignment="1">
      <alignment/>
    </xf>
    <xf numFmtId="0" fontId="4" fillId="2" borderId="0" xfId="0" applyNumberFormat="1" applyFont="1" applyFill="1" applyAlignment="1">
      <alignment/>
    </xf>
    <xf numFmtId="0" fontId="15" fillId="2" borderId="5" xfId="0" applyNumberFormat="1" applyFont="1" applyFill="1" applyAlignment="1">
      <alignment horizontal="right"/>
    </xf>
    <xf numFmtId="2" fontId="15" fillId="2" borderId="5" xfId="0" applyNumberFormat="1" applyFont="1" applyFill="1" applyAlignment="1">
      <alignment horizontal="right"/>
    </xf>
    <xf numFmtId="0" fontId="15" fillId="2" borderId="1" xfId="0" applyNumberFormat="1" applyFont="1" applyFill="1" applyAlignment="1">
      <alignment/>
    </xf>
    <xf numFmtId="0" fontId="14" fillId="2" borderId="2" xfId="0" applyNumberFormat="1" applyFont="1" applyFill="1" applyAlignment="1">
      <alignment/>
    </xf>
    <xf numFmtId="15" fontId="18" fillId="2" borderId="2" xfId="0" applyNumberFormat="1" applyFont="1" applyFill="1" applyAlignment="1">
      <alignment horizontal="centerContinuous"/>
    </xf>
    <xf numFmtId="15" fontId="18" fillId="2" borderId="2" xfId="0" applyNumberFormat="1" applyFont="1" applyFill="1" applyAlignment="1">
      <alignment horizontal="center"/>
    </xf>
    <xf numFmtId="15" fontId="12" fillId="2" borderId="2" xfId="0" applyNumberFormat="1" applyFont="1" applyFill="1" applyAlignment="1">
      <alignment horizontal="center"/>
    </xf>
    <xf numFmtId="0" fontId="4" fillId="0" borderId="3" xfId="0" applyNumberFormat="1" applyFont="1" applyAlignment="1">
      <alignment/>
    </xf>
    <xf numFmtId="0" fontId="15" fillId="2" borderId="3" xfId="0" applyNumberFormat="1" applyFont="1" applyFill="1" applyAlignment="1">
      <alignment/>
    </xf>
    <xf numFmtId="0" fontId="19" fillId="2" borderId="0" xfId="0" applyNumberFormat="1" applyFont="1" applyFill="1" applyAlignment="1">
      <alignment/>
    </xf>
    <xf numFmtId="15" fontId="18" fillId="2" borderId="0" xfId="0" applyNumberFormat="1" applyFont="1" applyFill="1" applyAlignment="1">
      <alignment horizontal="centerContinuous"/>
    </xf>
    <xf numFmtId="15" fontId="18" fillId="2" borderId="0" xfId="0" applyNumberFormat="1" applyFont="1" applyFill="1" applyAlignment="1">
      <alignment horizontal="center"/>
    </xf>
    <xf numFmtId="0" fontId="15" fillId="2" borderId="4" xfId="0" applyNumberFormat="1" applyFont="1" applyFill="1" applyAlignment="1">
      <alignment/>
    </xf>
    <xf numFmtId="15" fontId="18" fillId="2" borderId="5" xfId="0" applyNumberFormat="1" applyFont="1" applyFill="1" applyAlignment="1">
      <alignment horizontal="centerContinuous"/>
    </xf>
    <xf numFmtId="10" fontId="15" fillId="2" borderId="5" xfId="0" applyNumberFormat="1" applyFont="1" applyFill="1" applyAlignment="1">
      <alignment horizontal="center"/>
    </xf>
    <xf numFmtId="3" fontId="15" fillId="2" borderId="5" xfId="0" applyNumberFormat="1" applyFont="1" applyFill="1" applyAlignment="1">
      <alignment horizontal="center"/>
    </xf>
    <xf numFmtId="174" fontId="15" fillId="2" borderId="5" xfId="0" applyNumberFormat="1" applyFont="1" applyFill="1" applyAlignment="1">
      <alignment horizontal="center"/>
    </xf>
    <xf numFmtId="0" fontId="4" fillId="2" borderId="5" xfId="0" applyNumberFormat="1" applyFont="1" applyFill="1" applyAlignment="1">
      <alignment/>
    </xf>
    <xf numFmtId="0" fontId="15" fillId="2" borderId="3" xfId="0" applyNumberFormat="1" applyFont="1" applyFill="1" applyAlignment="1">
      <alignment horizontal="right"/>
    </xf>
    <xf numFmtId="0" fontId="18" fillId="2" borderId="0" xfId="0" applyNumberFormat="1" applyFont="1" applyFill="1" applyAlignment="1">
      <alignment horizontal="center"/>
    </xf>
    <xf numFmtId="3" fontId="18" fillId="2" borderId="0" xfId="0" applyNumberFormat="1" applyFont="1" applyFill="1" applyAlignment="1">
      <alignment horizontal="center"/>
    </xf>
    <xf numFmtId="3" fontId="12" fillId="2" borderId="0" xfId="0" applyNumberFormat="1" applyFont="1" applyFill="1" applyAlignment="1">
      <alignment horizontal="center"/>
    </xf>
    <xf numFmtId="0" fontId="15" fillId="2" borderId="4" xfId="0" applyNumberFormat="1" applyFont="1" applyFill="1" applyAlignment="1">
      <alignment horizontal="right"/>
    </xf>
    <xf numFmtId="3" fontId="15" fillId="2" borderId="5" xfId="0" applyNumberFormat="1" applyFont="1" applyFill="1" applyAlignment="1">
      <alignment horizontal="center"/>
    </xf>
    <xf numFmtId="3" fontId="18" fillId="2" borderId="5" xfId="0" applyNumberFormat="1" applyFont="1" applyFill="1" applyAlignment="1">
      <alignment/>
    </xf>
    <xf numFmtId="0" fontId="15" fillId="2" borderId="4" xfId="0" applyNumberFormat="1" applyFont="1" applyFill="1" applyAlignment="1">
      <alignment horizontal="center"/>
    </xf>
    <xf numFmtId="0" fontId="18" fillId="2" borderId="5" xfId="0" applyNumberFormat="1" applyFont="1" applyFill="1" applyAlignment="1">
      <alignment/>
    </xf>
    <xf numFmtId="0" fontId="15" fillId="2" borderId="5" xfId="0" applyNumberFormat="1" applyFont="1" applyFill="1" applyAlignment="1">
      <alignment horizontal="right"/>
    </xf>
    <xf numFmtId="4" fontId="15" fillId="2" borderId="5" xfId="0" applyNumberFormat="1" applyFont="1" applyFill="1" applyAlignment="1">
      <alignment horizontal="right"/>
    </xf>
    <xf numFmtId="9" fontId="15" fillId="2" borderId="5" xfId="0" applyNumberFormat="1" applyFont="1" applyFill="1" applyAlignment="1">
      <alignment horizontal="right"/>
    </xf>
    <xf numFmtId="10" fontId="15" fillId="2" borderId="5" xfId="0" applyNumberFormat="1" applyFont="1" applyFill="1" applyAlignment="1">
      <alignment horizontal="center"/>
    </xf>
    <xf numFmtId="0" fontId="18" fillId="2" borderId="0" xfId="0" applyNumberFormat="1" applyFont="1" applyFill="1" applyAlignment="1">
      <alignment/>
    </xf>
    <xf numFmtId="175" fontId="15" fillId="2" borderId="5" xfId="0" applyNumberFormat="1" applyFont="1" applyFill="1" applyAlignment="1">
      <alignment/>
    </xf>
    <xf numFmtId="175" fontId="4" fillId="2" borderId="5" xfId="0" applyNumberFormat="1" applyFont="1" applyFill="1" applyAlignment="1">
      <alignment/>
    </xf>
    <xf numFmtId="10" fontId="15" fillId="2" borderId="5" xfId="0" applyNumberFormat="1" applyFont="1" applyFill="1" applyAlignment="1">
      <alignment/>
    </xf>
    <xf numFmtId="10" fontId="18" fillId="2" borderId="5" xfId="0" applyNumberFormat="1" applyFont="1" applyFill="1" applyAlignment="1">
      <alignment/>
    </xf>
    <xf numFmtId="9" fontId="4" fillId="2" borderId="5" xfId="0" applyNumberFormat="1" applyFont="1" applyFill="1" applyAlignment="1">
      <alignment/>
    </xf>
    <xf numFmtId="0" fontId="20" fillId="0" borderId="3" xfId="0" applyNumberFormat="1" applyFont="1" applyAlignment="1">
      <alignment/>
    </xf>
    <xf numFmtId="0" fontId="20" fillId="0" borderId="0" xfId="0" applyNumberFormat="1" applyFont="1" applyAlignment="1">
      <alignment/>
    </xf>
    <xf numFmtId="9" fontId="4" fillId="2" borderId="0" xfId="0" applyNumberFormat="1" applyFont="1" applyFill="1" applyAlignment="1">
      <alignment/>
    </xf>
    <xf numFmtId="3" fontId="15" fillId="2" borderId="0" xfId="0" applyNumberFormat="1" applyFont="1" applyFill="1" applyAlignment="1">
      <alignment horizontal="right"/>
    </xf>
    <xf numFmtId="0" fontId="0" fillId="2" borderId="3" xfId="0" applyNumberFormat="1" applyFont="1" applyFill="1" applyAlignment="1">
      <alignment/>
    </xf>
    <xf numFmtId="0" fontId="21" fillId="2" borderId="0" xfId="0" applyNumberFormat="1" applyFont="1" applyFill="1" applyAlignment="1">
      <alignment horizontal="center"/>
    </xf>
    <xf numFmtId="0" fontId="22" fillId="2" borderId="0" xfId="0" applyNumberFormat="1" applyFont="1" applyFill="1" applyAlignment="1">
      <alignment/>
    </xf>
    <xf numFmtId="0" fontId="11" fillId="2" borderId="0" xfId="0" applyNumberFormat="1" applyFont="1" applyFill="1" applyAlignment="1">
      <alignment horizontal="center"/>
    </xf>
    <xf numFmtId="0" fontId="0" fillId="0" borderId="2" xfId="0" applyNumberFormat="1" applyFont="1" applyAlignment="1">
      <alignment/>
    </xf>
    <xf numFmtId="0" fontId="23" fillId="0" borderId="0" xfId="0" applyNumberFormat="1" applyFont="1" applyAlignment="1">
      <alignment horizontal="right"/>
    </xf>
    <xf numFmtId="0" fontId="4" fillId="0" borderId="0" xfId="0" applyNumberFormat="1" applyFont="1" applyAlignment="1">
      <alignment horizontal="right"/>
    </xf>
    <xf numFmtId="2" fontId="15" fillId="2" borderId="0" xfId="0" applyNumberFormat="1" applyFont="1" applyFill="1" applyAlignment="1">
      <alignment horizontal="right"/>
    </xf>
    <xf numFmtId="0" fontId="12" fillId="2" borderId="4" xfId="0" applyNumberFormat="1" applyFont="1" applyFill="1" applyAlignment="1">
      <alignment/>
    </xf>
    <xf numFmtId="176" fontId="4" fillId="2" borderId="5" xfId="0" applyNumberFormat="1" applyFont="1" applyFill="1" applyAlignment="1">
      <alignment/>
    </xf>
    <xf numFmtId="176" fontId="15" fillId="2" borderId="5" xfId="0" applyNumberFormat="1" applyFont="1" applyFill="1" applyAlignment="1">
      <alignment/>
    </xf>
    <xf numFmtId="0" fontId="0" fillId="0" borderId="3" xfId="0" applyNumberFormat="1" applyAlignment="1">
      <alignment/>
    </xf>
    <xf numFmtId="0" fontId="0" fillId="0" borderId="2" xfId="0" applyNumberFormat="1" applyAlignment="1">
      <alignment/>
    </xf>
    <xf numFmtId="0" fontId="4" fillId="2" borderId="5" xfId="0" applyNumberFormat="1" applyFont="1" applyFill="1" applyAlignment="1">
      <alignment horizontal="right"/>
    </xf>
    <xf numFmtId="9" fontId="12" fillId="2" borderId="0" xfId="0" applyNumberFormat="1" applyFont="1" applyFill="1" applyAlignment="1">
      <alignment horizontal="center"/>
    </xf>
    <xf numFmtId="173" fontId="4" fillId="2" borderId="5" xfId="0" applyNumberFormat="1" applyFont="1" applyFill="1" applyAlignment="1">
      <alignment/>
    </xf>
    <xf numFmtId="3" fontId="0" fillId="0" borderId="3" xfId="0" applyNumberFormat="1" applyAlignment="1">
      <alignment/>
    </xf>
    <xf numFmtId="0" fontId="4" fillId="2" borderId="6" xfId="0" applyNumberFormat="1" applyFont="1" applyFill="1" applyBorder="1" applyAlignment="1">
      <alignment/>
    </xf>
    <xf numFmtId="0" fontId="17" fillId="2" borderId="7" xfId="0" applyNumberFormat="1" applyFont="1" applyFill="1" applyBorder="1" applyAlignment="1">
      <alignment/>
    </xf>
    <xf numFmtId="0" fontId="4" fillId="2" borderId="7" xfId="0" applyNumberFormat="1" applyFont="1" applyFill="1" applyBorder="1" applyAlignment="1">
      <alignment/>
    </xf>
    <xf numFmtId="0" fontId="4" fillId="2" borderId="7" xfId="0" applyNumberFormat="1" applyFont="1" applyFill="1" applyBorder="1" applyAlignment="1">
      <alignment horizontal="right"/>
    </xf>
    <xf numFmtId="0" fontId="4" fillId="2" borderId="8" xfId="0" applyNumberFormat="1" applyFont="1" applyFill="1" applyBorder="1" applyAlignment="1">
      <alignment/>
    </xf>
    <xf numFmtId="3" fontId="4" fillId="2" borderId="7" xfId="0" applyNumberFormat="1" applyFont="1" applyFill="1" applyBorder="1" applyAlignment="1">
      <alignment/>
    </xf>
    <xf numFmtId="0" fontId="0" fillId="2" borderId="7" xfId="0" applyNumberFormat="1" applyFont="1" applyFill="1" applyBorder="1" applyAlignment="1">
      <alignment/>
    </xf>
    <xf numFmtId="0" fontId="0" fillId="2" borderId="8" xfId="0" applyNumberFormat="1" applyFont="1" applyFill="1" applyBorder="1" applyAlignment="1">
      <alignment/>
    </xf>
    <xf numFmtId="4" fontId="4" fillId="2" borderId="7" xfId="0" applyNumberFormat="1" applyFont="1" applyFill="1" applyBorder="1" applyAlignment="1">
      <alignment horizontal="right"/>
    </xf>
    <xf numFmtId="0" fontId="15" fillId="2" borderId="3" xfId="0" applyNumberFormat="1" applyFont="1" applyFill="1" applyBorder="1" applyAlignment="1">
      <alignment/>
    </xf>
    <xf numFmtId="0" fontId="14" fillId="2" borderId="0" xfId="0" applyNumberFormat="1" applyFont="1" applyFill="1" applyBorder="1" applyAlignment="1">
      <alignment/>
    </xf>
    <xf numFmtId="15" fontId="18" fillId="2" borderId="0" xfId="0" applyNumberFormat="1" applyFont="1" applyFill="1" applyBorder="1" applyAlignment="1">
      <alignment horizontal="centerContinuous"/>
    </xf>
    <xf numFmtId="15" fontId="18" fillId="2" borderId="0" xfId="0" applyNumberFormat="1" applyFont="1" applyFill="1" applyBorder="1" applyAlignment="1">
      <alignment horizontal="center"/>
    </xf>
    <xf numFmtId="15" fontId="12" fillId="2" borderId="0" xfId="0" applyNumberFormat="1" applyFont="1" applyFill="1" applyBorder="1" applyAlignment="1">
      <alignment horizontal="center"/>
    </xf>
    <xf numFmtId="0" fontId="4" fillId="2" borderId="0" xfId="0" applyNumberFormat="1" applyFont="1" applyFill="1" applyBorder="1" applyAlignment="1">
      <alignment/>
    </xf>
    <xf numFmtId="0" fontId="4" fillId="2" borderId="1" xfId="0" applyNumberFormat="1" applyFont="1" applyFill="1" applyBorder="1" applyAlignment="1">
      <alignment/>
    </xf>
    <xf numFmtId="0" fontId="0" fillId="2" borderId="2" xfId="0" applyNumberFormat="1" applyFont="1" applyFill="1" applyBorder="1" applyAlignment="1">
      <alignment/>
    </xf>
    <xf numFmtId="0" fontId="0" fillId="2" borderId="9" xfId="0" applyNumberFormat="1" applyFont="1" applyFill="1" applyBorder="1" applyAlignment="1">
      <alignment/>
    </xf>
    <xf numFmtId="2" fontId="15" fillId="2" borderId="7" xfId="0" applyNumberFormat="1" applyFont="1" applyFill="1" applyBorder="1" applyAlignment="1">
      <alignment horizontal="right"/>
    </xf>
    <xf numFmtId="0" fontId="4" fillId="2" borderId="10" xfId="0" applyNumberFormat="1" applyFont="1" applyFill="1" applyBorder="1" applyAlignment="1">
      <alignment/>
    </xf>
    <xf numFmtId="0" fontId="4" fillId="2" borderId="11" xfId="0" applyNumberFormat="1" applyFont="1" applyFill="1" applyBorder="1" applyAlignment="1">
      <alignment/>
    </xf>
    <xf numFmtId="4" fontId="4" fillId="2" borderId="11" xfId="0" applyNumberFormat="1" applyFont="1" applyFill="1" applyBorder="1" applyAlignment="1">
      <alignment horizontal="right"/>
    </xf>
    <xf numFmtId="0" fontId="4" fillId="2" borderId="12" xfId="0" applyNumberFormat="1" applyFont="1" applyFill="1" applyBorder="1" applyAlignment="1">
      <alignment/>
    </xf>
    <xf numFmtId="0" fontId="24" fillId="2" borderId="0" xfId="0" applyNumberFormat="1" applyFont="1" applyFill="1" applyAlignment="1">
      <alignment/>
    </xf>
    <xf numFmtId="0" fontId="0" fillId="2" borderId="0" xfId="0" applyNumberFormat="1" applyFont="1" applyFill="1" applyAlignment="1">
      <alignment/>
    </xf>
    <xf numFmtId="0" fontId="0" fillId="2" borderId="5" xfId="0" applyNumberFormat="1" applyFont="1" applyFill="1" applyAlignment="1">
      <alignment/>
    </xf>
    <xf numFmtId="172" fontId="0" fillId="2" borderId="5" xfId="0" applyNumberFormat="1" applyFont="1" applyFill="1" applyAlignment="1">
      <alignment/>
    </xf>
    <xf numFmtId="0" fontId="0" fillId="2" borderId="7" xfId="0" applyNumberFormat="1" applyFont="1" applyFill="1" applyBorder="1" applyAlignment="1">
      <alignment/>
    </xf>
    <xf numFmtId="0" fontId="0" fillId="2" borderId="8" xfId="0" applyNumberFormat="1" applyFont="1" applyFill="1" applyBorder="1" applyAlignment="1">
      <alignment/>
    </xf>
    <xf numFmtId="0" fontId="0" fillId="2" borderId="3" xfId="0" applyNumberFormat="1" applyFont="1" applyFill="1" applyAlignment="1">
      <alignment/>
    </xf>
    <xf numFmtId="0" fontId="25" fillId="2" borderId="5" xfId="0" applyNumberFormat="1" applyFont="1" applyFill="1" applyAlignment="1">
      <alignment/>
    </xf>
    <xf numFmtId="0" fontId="27" fillId="2" borderId="0" xfId="0" applyNumberFormat="1" applyFont="1" applyFill="1" applyAlignment="1">
      <alignment/>
    </xf>
    <xf numFmtId="0" fontId="26" fillId="2" borderId="2" xfId="0" applyNumberFormat="1" applyFont="1" applyFill="1" applyAlignment="1">
      <alignment/>
    </xf>
    <xf numFmtId="4" fontId="26" fillId="2" borderId="2" xfId="0" applyNumberFormat="1" applyFont="1" applyFill="1" applyAlignment="1">
      <alignment horizontal="right"/>
    </xf>
    <xf numFmtId="0" fontId="8" fillId="2" borderId="0" xfId="0" applyNumberFormat="1" applyFont="1" applyFill="1" applyAlignment="1">
      <alignment horizontal="center" wrapText="1"/>
    </xf>
    <xf numFmtId="0" fontId="28" fillId="2" borderId="3" xfId="0" applyNumberFormat="1" applyFont="1" applyFill="1" applyAlignment="1">
      <alignment/>
    </xf>
    <xf numFmtId="0" fontId="28" fillId="2" borderId="0" xfId="0" applyNumberFormat="1" applyFont="1" applyFill="1" applyAlignment="1">
      <alignment/>
    </xf>
    <xf numFmtId="0" fontId="29" fillId="0" borderId="3" xfId="0" applyNumberFormat="1" applyFont="1" applyAlignment="1">
      <alignment/>
    </xf>
    <xf numFmtId="0" fontId="29" fillId="0" borderId="0" xfId="0" applyNumberFormat="1" applyFont="1" applyAlignment="1">
      <alignment/>
    </xf>
    <xf numFmtId="0" fontId="28" fillId="2" borderId="0" xfId="0" applyNumberFormat="1" applyFont="1" applyFill="1" applyAlignment="1">
      <alignment/>
    </xf>
    <xf numFmtId="0" fontId="8" fillId="2" borderId="5" xfId="0" applyNumberFormat="1" applyFont="1" applyFill="1" applyAlignment="1">
      <alignment/>
    </xf>
    <xf numFmtId="0" fontId="4" fillId="2" borderId="5" xfId="0" applyNumberFormat="1" applyFont="1" applyFill="1" applyAlignment="1">
      <alignment/>
    </xf>
    <xf numFmtId="0" fontId="29" fillId="0" borderId="3" xfId="0" applyNumberFormat="1" applyFont="1" applyAlignment="1">
      <alignment/>
    </xf>
    <xf numFmtId="0" fontId="24" fillId="2" borderId="0" xfId="0" applyNumberFormat="1" applyFont="1" applyFill="1" applyAlignment="1">
      <alignment horizontal="center"/>
    </xf>
    <xf numFmtId="0" fontId="24" fillId="2" borderId="5" xfId="0" applyNumberFormat="1" applyFont="1" applyFill="1" applyAlignment="1">
      <alignment horizontal="center"/>
    </xf>
    <xf numFmtId="0" fontId="24" fillId="2" borderId="0" xfId="0" applyNumberFormat="1" applyFont="1" applyFill="1" applyAlignment="1">
      <alignment horizontal="center" wrapText="1"/>
    </xf>
    <xf numFmtId="0" fontId="26" fillId="2" borderId="3" xfId="0" applyNumberFormat="1" applyFont="1" applyFill="1" applyAlignment="1">
      <alignment/>
    </xf>
    <xf numFmtId="0" fontId="24" fillId="2" borderId="0" xfId="0" applyNumberFormat="1" applyFont="1" applyFill="1" applyAlignment="1">
      <alignment horizontal="left" vertical="top" wrapText="1"/>
    </xf>
    <xf numFmtId="0" fontId="24" fillId="2" borderId="0" xfId="0" applyNumberFormat="1" applyFont="1" applyFill="1" applyAlignment="1">
      <alignment horizontal="center" vertical="top" wrapText="1"/>
    </xf>
    <xf numFmtId="4" fontId="24" fillId="2" borderId="0" xfId="0" applyNumberFormat="1" applyFont="1" applyFill="1" applyAlignment="1">
      <alignment horizontal="center" vertical="top" wrapText="1"/>
    </xf>
    <xf numFmtId="0" fontId="26" fillId="2" borderId="0" xfId="0" applyNumberFormat="1" applyFont="1" applyFill="1" applyAlignment="1">
      <alignment/>
    </xf>
    <xf numFmtId="0" fontId="30" fillId="0" borderId="3" xfId="0" applyNumberFormat="1" applyFont="1" applyAlignment="1">
      <alignment/>
    </xf>
    <xf numFmtId="0" fontId="30" fillId="0" borderId="0" xfId="0" applyNumberFormat="1" applyFont="1" applyAlignment="1">
      <alignment/>
    </xf>
    <xf numFmtId="0" fontId="27" fillId="2" borderId="5" xfId="0" applyNumberFormat="1" applyFont="1" applyFill="1" applyAlignment="1">
      <alignment/>
    </xf>
    <xf numFmtId="0" fontId="27" fillId="2" borderId="0" xfId="0" applyNumberFormat="1" applyFont="1" applyFill="1" applyAlignment="1">
      <alignment/>
    </xf>
    <xf numFmtId="0" fontId="24" fillId="2" borderId="0" xfId="0" applyNumberFormat="1" applyFont="1" applyFill="1" applyAlignment="1">
      <alignment horizontal="right"/>
    </xf>
    <xf numFmtId="4" fontId="24" fillId="2" borderId="0" xfId="0" applyNumberFormat="1" applyFont="1" applyFill="1" applyAlignment="1">
      <alignment horizontal="right"/>
    </xf>
    <xf numFmtId="0" fontId="24" fillId="2" borderId="5" xfId="0" applyNumberFormat="1" applyFont="1" applyFill="1" applyAlignment="1">
      <alignment/>
    </xf>
    <xf numFmtId="0" fontId="26" fillId="2" borderId="0" xfId="0" applyNumberFormat="1" applyFont="1" applyFill="1" applyAlignment="1">
      <alignment/>
    </xf>
    <xf numFmtId="0" fontId="26" fillId="2" borderId="3" xfId="0" applyNumberFormat="1" applyFont="1" applyFill="1" applyAlignment="1">
      <alignment/>
    </xf>
    <xf numFmtId="0" fontId="24" fillId="2" borderId="0" xfId="0" applyNumberFormat="1" applyFont="1" applyFill="1" applyAlignment="1">
      <alignment horizontal="left" vertical="top" wrapText="1"/>
    </xf>
    <xf numFmtId="0" fontId="24" fillId="2" borderId="0" xfId="0" applyNumberFormat="1" applyFont="1" applyFill="1" applyAlignment="1">
      <alignment horizontal="center" vertical="top" wrapText="1"/>
    </xf>
    <xf numFmtId="4" fontId="24" fillId="2" borderId="0" xfId="0" applyNumberFormat="1" applyFont="1" applyFill="1" applyAlignment="1">
      <alignment horizontal="center" vertical="top" wrapText="1"/>
    </xf>
    <xf numFmtId="0" fontId="26" fillId="2" borderId="0" xfId="0" applyNumberFormat="1" applyFont="1" applyFill="1" applyAlignment="1">
      <alignment horizontal="center" wrapText="1"/>
    </xf>
    <xf numFmtId="0" fontId="30" fillId="0" borderId="3" xfId="0" applyNumberFormat="1" applyFont="1" applyAlignment="1">
      <alignment/>
    </xf>
    <xf numFmtId="173" fontId="4" fillId="2" borderId="5" xfId="0" applyNumberFormat="1" applyFont="1" applyFill="1" applyAlignment="1">
      <alignment horizontal="righ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152400</xdr:rowOff>
    </xdr:from>
    <xdr:to>
      <xdr:col>1</xdr:col>
      <xdr:colOff>0</xdr:colOff>
      <xdr:row>46</xdr:row>
      <xdr:rowOff>190500</xdr:rowOff>
    </xdr:to>
    <xdr:pic>
      <xdr:nvPicPr>
        <xdr:cNvPr id="1" name="Picture 1"/>
        <xdr:cNvPicPr preferRelativeResize="1">
          <a:picLocks noChangeAspect="1"/>
        </xdr:cNvPicPr>
      </xdr:nvPicPr>
      <xdr:blipFill>
        <a:blip r:link="rId1"/>
        <a:stretch>
          <a:fillRect/>
        </a:stretch>
      </xdr:blipFill>
      <xdr:spPr>
        <a:xfrm>
          <a:off x="0" y="8934450"/>
          <a:ext cx="314325" cy="238125"/>
        </a:xfrm>
        <a:prstGeom prst="rect">
          <a:avLst/>
        </a:prstGeom>
        <a:noFill/>
        <a:ln w="9525" cmpd="sng">
          <a:noFill/>
        </a:ln>
      </xdr:spPr>
    </xdr:pic>
    <xdr:clientData/>
  </xdr:twoCellAnchor>
  <xdr:twoCellAnchor>
    <xdr:from>
      <xdr:col>0</xdr:col>
      <xdr:colOff>57150</xdr:colOff>
      <xdr:row>97</xdr:row>
      <xdr:rowOff>180975</xdr:rowOff>
    </xdr:from>
    <xdr:to>
      <xdr:col>1</xdr:col>
      <xdr:colOff>57150</xdr:colOff>
      <xdr:row>98</xdr:row>
      <xdr:rowOff>219075</xdr:rowOff>
    </xdr:to>
    <xdr:pic>
      <xdr:nvPicPr>
        <xdr:cNvPr id="2" name="Picture 2"/>
        <xdr:cNvPicPr preferRelativeResize="1">
          <a:picLocks noChangeAspect="1"/>
        </xdr:cNvPicPr>
      </xdr:nvPicPr>
      <xdr:blipFill>
        <a:blip r:link="rId1"/>
        <a:stretch>
          <a:fillRect/>
        </a:stretch>
      </xdr:blipFill>
      <xdr:spPr>
        <a:xfrm>
          <a:off x="57150" y="20012025"/>
          <a:ext cx="314325" cy="238125"/>
        </a:xfrm>
        <a:prstGeom prst="rect">
          <a:avLst/>
        </a:prstGeom>
        <a:noFill/>
        <a:ln w="9525" cmpd="sng">
          <a:noFill/>
        </a:ln>
      </xdr:spPr>
    </xdr:pic>
    <xdr:clientData/>
  </xdr:twoCellAnchor>
  <xdr:twoCellAnchor>
    <xdr:from>
      <xdr:col>0</xdr:col>
      <xdr:colOff>38100</xdr:colOff>
      <xdr:row>146</xdr:row>
      <xdr:rowOff>104775</xdr:rowOff>
    </xdr:from>
    <xdr:to>
      <xdr:col>1</xdr:col>
      <xdr:colOff>38100</xdr:colOff>
      <xdr:row>147</xdr:row>
      <xdr:rowOff>142875</xdr:rowOff>
    </xdr:to>
    <xdr:pic>
      <xdr:nvPicPr>
        <xdr:cNvPr id="3" name="Picture 3"/>
        <xdr:cNvPicPr preferRelativeResize="1">
          <a:picLocks noChangeAspect="1"/>
        </xdr:cNvPicPr>
      </xdr:nvPicPr>
      <xdr:blipFill>
        <a:blip r:link="rId1"/>
        <a:stretch>
          <a:fillRect/>
        </a:stretch>
      </xdr:blipFill>
      <xdr:spPr>
        <a:xfrm>
          <a:off x="38100" y="29165550"/>
          <a:ext cx="314325" cy="238125"/>
        </a:xfrm>
        <a:prstGeom prst="rect">
          <a:avLst/>
        </a:prstGeom>
        <a:noFill/>
        <a:ln w="9525" cmpd="sng">
          <a:noFill/>
        </a:ln>
      </xdr:spPr>
    </xdr:pic>
    <xdr:clientData/>
  </xdr:twoCellAnchor>
  <xdr:twoCellAnchor>
    <xdr:from>
      <xdr:col>0</xdr:col>
      <xdr:colOff>38100</xdr:colOff>
      <xdr:row>191</xdr:row>
      <xdr:rowOff>152400</xdr:rowOff>
    </xdr:from>
    <xdr:to>
      <xdr:col>1</xdr:col>
      <xdr:colOff>38100</xdr:colOff>
      <xdr:row>192</xdr:row>
      <xdr:rowOff>200025</xdr:rowOff>
    </xdr:to>
    <xdr:pic>
      <xdr:nvPicPr>
        <xdr:cNvPr id="4" name="Picture 4"/>
        <xdr:cNvPicPr preferRelativeResize="1">
          <a:picLocks noChangeAspect="1"/>
        </xdr:cNvPicPr>
      </xdr:nvPicPr>
      <xdr:blipFill>
        <a:blip r:link="rId1"/>
        <a:stretch>
          <a:fillRect/>
        </a:stretch>
      </xdr:blipFill>
      <xdr:spPr>
        <a:xfrm>
          <a:off x="38100" y="38252400"/>
          <a:ext cx="314325" cy="238125"/>
        </a:xfrm>
        <a:prstGeom prst="rect">
          <a:avLst/>
        </a:prstGeom>
        <a:noFill/>
        <a:ln w="9525" cmpd="sng">
          <a:noFill/>
        </a:ln>
      </xdr:spPr>
    </xdr:pic>
    <xdr:clientData/>
  </xdr:twoCellAnchor>
  <xdr:twoCellAnchor>
    <xdr:from>
      <xdr:col>12</xdr:col>
      <xdr:colOff>1609725</xdr:colOff>
      <xdr:row>191</xdr:row>
      <xdr:rowOff>133350</xdr:rowOff>
    </xdr:from>
    <xdr:to>
      <xdr:col>12</xdr:col>
      <xdr:colOff>2409825</xdr:colOff>
      <xdr:row>192</xdr:row>
      <xdr:rowOff>171450</xdr:rowOff>
    </xdr:to>
    <xdr:pic>
      <xdr:nvPicPr>
        <xdr:cNvPr id="5" name="Picture 5"/>
        <xdr:cNvPicPr preferRelativeResize="1">
          <a:picLocks noChangeAspect="1"/>
        </xdr:cNvPicPr>
      </xdr:nvPicPr>
      <xdr:blipFill>
        <a:blip r:link="rId2"/>
        <a:stretch>
          <a:fillRect/>
        </a:stretch>
      </xdr:blipFill>
      <xdr:spPr>
        <a:xfrm>
          <a:off x="15668625" y="38233350"/>
          <a:ext cx="800100" cy="228600"/>
        </a:xfrm>
        <a:prstGeom prst="rect">
          <a:avLst/>
        </a:prstGeom>
        <a:noFill/>
        <a:ln w="9525" cmpd="sng">
          <a:noFill/>
        </a:ln>
      </xdr:spPr>
    </xdr:pic>
    <xdr:clientData/>
  </xdr:twoCellAnchor>
  <xdr:twoCellAnchor>
    <xdr:from>
      <xdr:col>12</xdr:col>
      <xdr:colOff>1619250</xdr:colOff>
      <xdr:row>146</xdr:row>
      <xdr:rowOff>57150</xdr:rowOff>
    </xdr:from>
    <xdr:to>
      <xdr:col>12</xdr:col>
      <xdr:colOff>2419350</xdr:colOff>
      <xdr:row>147</xdr:row>
      <xdr:rowOff>85725</xdr:rowOff>
    </xdr:to>
    <xdr:pic>
      <xdr:nvPicPr>
        <xdr:cNvPr id="6" name="Picture 6"/>
        <xdr:cNvPicPr preferRelativeResize="1">
          <a:picLocks noChangeAspect="1"/>
        </xdr:cNvPicPr>
      </xdr:nvPicPr>
      <xdr:blipFill>
        <a:blip r:link="rId2"/>
        <a:stretch>
          <a:fillRect/>
        </a:stretch>
      </xdr:blipFill>
      <xdr:spPr>
        <a:xfrm>
          <a:off x="15678150" y="29117925"/>
          <a:ext cx="800100" cy="228600"/>
        </a:xfrm>
        <a:prstGeom prst="rect">
          <a:avLst/>
        </a:prstGeom>
        <a:noFill/>
        <a:ln w="9525" cmpd="sng">
          <a:noFill/>
        </a:ln>
      </xdr:spPr>
    </xdr:pic>
    <xdr:clientData/>
  </xdr:twoCellAnchor>
  <xdr:twoCellAnchor>
    <xdr:from>
      <xdr:col>12</xdr:col>
      <xdr:colOff>1676400</xdr:colOff>
      <xdr:row>97</xdr:row>
      <xdr:rowOff>95250</xdr:rowOff>
    </xdr:from>
    <xdr:to>
      <xdr:col>12</xdr:col>
      <xdr:colOff>2476500</xdr:colOff>
      <xdr:row>98</xdr:row>
      <xdr:rowOff>123825</xdr:rowOff>
    </xdr:to>
    <xdr:pic>
      <xdr:nvPicPr>
        <xdr:cNvPr id="7" name="Picture 7"/>
        <xdr:cNvPicPr preferRelativeResize="1">
          <a:picLocks noChangeAspect="1"/>
        </xdr:cNvPicPr>
      </xdr:nvPicPr>
      <xdr:blipFill>
        <a:blip r:link="rId2"/>
        <a:stretch>
          <a:fillRect/>
        </a:stretch>
      </xdr:blipFill>
      <xdr:spPr>
        <a:xfrm>
          <a:off x="15735300" y="19926300"/>
          <a:ext cx="800100" cy="228600"/>
        </a:xfrm>
        <a:prstGeom prst="rect">
          <a:avLst/>
        </a:prstGeom>
        <a:noFill/>
        <a:ln w="9525" cmpd="sng">
          <a:noFill/>
        </a:ln>
      </xdr:spPr>
    </xdr:pic>
    <xdr:clientData/>
  </xdr:twoCellAnchor>
  <xdr:twoCellAnchor>
    <xdr:from>
      <xdr:col>12</xdr:col>
      <xdr:colOff>1704975</xdr:colOff>
      <xdr:row>45</xdr:row>
      <xdr:rowOff>38100</xdr:rowOff>
    </xdr:from>
    <xdr:to>
      <xdr:col>12</xdr:col>
      <xdr:colOff>2505075</xdr:colOff>
      <xdr:row>46</xdr:row>
      <xdr:rowOff>66675</xdr:rowOff>
    </xdr:to>
    <xdr:pic>
      <xdr:nvPicPr>
        <xdr:cNvPr id="8" name="Picture 8"/>
        <xdr:cNvPicPr preferRelativeResize="1">
          <a:picLocks noChangeAspect="1"/>
        </xdr:cNvPicPr>
      </xdr:nvPicPr>
      <xdr:blipFill>
        <a:blip r:link="rId2"/>
        <a:stretch>
          <a:fillRect/>
        </a:stretch>
      </xdr:blipFill>
      <xdr:spPr>
        <a:xfrm>
          <a:off x="15763875" y="8820150"/>
          <a:ext cx="800100" cy="228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47</xdr:row>
      <xdr:rowOff>123825</xdr:rowOff>
    </xdr:from>
    <xdr:to>
      <xdr:col>1</xdr:col>
      <xdr:colOff>85725</xdr:colOff>
      <xdr:row>48</xdr:row>
      <xdr:rowOff>161925</xdr:rowOff>
    </xdr:to>
    <xdr:pic>
      <xdr:nvPicPr>
        <xdr:cNvPr id="1" name="Picture 1"/>
        <xdr:cNvPicPr preferRelativeResize="1">
          <a:picLocks noChangeAspect="1"/>
        </xdr:cNvPicPr>
      </xdr:nvPicPr>
      <xdr:blipFill>
        <a:blip r:link="rId1"/>
        <a:stretch>
          <a:fillRect/>
        </a:stretch>
      </xdr:blipFill>
      <xdr:spPr>
        <a:xfrm>
          <a:off x="85725" y="9582150"/>
          <a:ext cx="314325" cy="238125"/>
        </a:xfrm>
        <a:prstGeom prst="rect">
          <a:avLst/>
        </a:prstGeom>
        <a:noFill/>
        <a:ln w="9525" cmpd="sng">
          <a:noFill/>
        </a:ln>
      </xdr:spPr>
    </xdr:pic>
    <xdr:clientData/>
  </xdr:twoCellAnchor>
  <xdr:twoCellAnchor>
    <xdr:from>
      <xdr:col>0</xdr:col>
      <xdr:colOff>95250</xdr:colOff>
      <xdr:row>100</xdr:row>
      <xdr:rowOff>104775</xdr:rowOff>
    </xdr:from>
    <xdr:to>
      <xdr:col>1</xdr:col>
      <xdr:colOff>95250</xdr:colOff>
      <xdr:row>101</xdr:row>
      <xdr:rowOff>142875</xdr:rowOff>
    </xdr:to>
    <xdr:pic>
      <xdr:nvPicPr>
        <xdr:cNvPr id="2" name="Picture 2"/>
        <xdr:cNvPicPr preferRelativeResize="1">
          <a:picLocks noChangeAspect="1"/>
        </xdr:cNvPicPr>
      </xdr:nvPicPr>
      <xdr:blipFill>
        <a:blip r:link="rId1"/>
        <a:stretch>
          <a:fillRect/>
        </a:stretch>
      </xdr:blipFill>
      <xdr:spPr>
        <a:xfrm>
          <a:off x="95250" y="20812125"/>
          <a:ext cx="314325" cy="238125"/>
        </a:xfrm>
        <a:prstGeom prst="rect">
          <a:avLst/>
        </a:prstGeom>
        <a:noFill/>
        <a:ln w="9525" cmpd="sng">
          <a:noFill/>
        </a:ln>
      </xdr:spPr>
    </xdr:pic>
    <xdr:clientData/>
  </xdr:twoCellAnchor>
  <xdr:twoCellAnchor>
    <xdr:from>
      <xdr:col>0</xdr:col>
      <xdr:colOff>9525</xdr:colOff>
      <xdr:row>148</xdr:row>
      <xdr:rowOff>104775</xdr:rowOff>
    </xdr:from>
    <xdr:to>
      <xdr:col>1</xdr:col>
      <xdr:colOff>9525</xdr:colOff>
      <xdr:row>149</xdr:row>
      <xdr:rowOff>142875</xdr:rowOff>
    </xdr:to>
    <xdr:pic>
      <xdr:nvPicPr>
        <xdr:cNvPr id="3" name="Picture 4"/>
        <xdr:cNvPicPr preferRelativeResize="1">
          <a:picLocks noChangeAspect="1"/>
        </xdr:cNvPicPr>
      </xdr:nvPicPr>
      <xdr:blipFill>
        <a:blip r:link="rId1"/>
        <a:stretch>
          <a:fillRect/>
        </a:stretch>
      </xdr:blipFill>
      <xdr:spPr>
        <a:xfrm>
          <a:off x="9525" y="30460950"/>
          <a:ext cx="314325" cy="238125"/>
        </a:xfrm>
        <a:prstGeom prst="rect">
          <a:avLst/>
        </a:prstGeom>
        <a:noFill/>
        <a:ln w="9525" cmpd="sng">
          <a:noFill/>
        </a:ln>
      </xdr:spPr>
    </xdr:pic>
    <xdr:clientData/>
  </xdr:twoCellAnchor>
  <xdr:twoCellAnchor>
    <xdr:from>
      <xdr:col>0</xdr:col>
      <xdr:colOff>9525</xdr:colOff>
      <xdr:row>193</xdr:row>
      <xdr:rowOff>95250</xdr:rowOff>
    </xdr:from>
    <xdr:to>
      <xdr:col>1</xdr:col>
      <xdr:colOff>9525</xdr:colOff>
      <xdr:row>194</xdr:row>
      <xdr:rowOff>133350</xdr:rowOff>
    </xdr:to>
    <xdr:pic>
      <xdr:nvPicPr>
        <xdr:cNvPr id="4" name="Picture 5"/>
        <xdr:cNvPicPr preferRelativeResize="1">
          <a:picLocks noChangeAspect="1"/>
        </xdr:cNvPicPr>
      </xdr:nvPicPr>
      <xdr:blipFill>
        <a:blip r:link="rId1"/>
        <a:stretch>
          <a:fillRect/>
        </a:stretch>
      </xdr:blipFill>
      <xdr:spPr>
        <a:xfrm>
          <a:off x="9525" y="39500175"/>
          <a:ext cx="314325" cy="238125"/>
        </a:xfrm>
        <a:prstGeom prst="rect">
          <a:avLst/>
        </a:prstGeom>
        <a:noFill/>
        <a:ln w="9525" cmpd="sng">
          <a:noFill/>
        </a:ln>
      </xdr:spPr>
    </xdr:pic>
    <xdr:clientData/>
  </xdr:twoCellAnchor>
  <xdr:twoCellAnchor>
    <xdr:from>
      <xdr:col>13</xdr:col>
      <xdr:colOff>771525</xdr:colOff>
      <xdr:row>193</xdr:row>
      <xdr:rowOff>85725</xdr:rowOff>
    </xdr:from>
    <xdr:to>
      <xdr:col>13</xdr:col>
      <xdr:colOff>1571625</xdr:colOff>
      <xdr:row>194</xdr:row>
      <xdr:rowOff>114300</xdr:rowOff>
    </xdr:to>
    <xdr:pic>
      <xdr:nvPicPr>
        <xdr:cNvPr id="5" name="Picture 6"/>
        <xdr:cNvPicPr preferRelativeResize="1">
          <a:picLocks noChangeAspect="1"/>
        </xdr:cNvPicPr>
      </xdr:nvPicPr>
      <xdr:blipFill>
        <a:blip r:link="rId2"/>
        <a:stretch>
          <a:fillRect/>
        </a:stretch>
      </xdr:blipFill>
      <xdr:spPr>
        <a:xfrm>
          <a:off x="15744825" y="39490650"/>
          <a:ext cx="800100" cy="228600"/>
        </a:xfrm>
        <a:prstGeom prst="rect">
          <a:avLst/>
        </a:prstGeom>
        <a:noFill/>
        <a:ln w="9525" cmpd="sng">
          <a:noFill/>
        </a:ln>
      </xdr:spPr>
    </xdr:pic>
    <xdr:clientData/>
  </xdr:twoCellAnchor>
  <xdr:twoCellAnchor>
    <xdr:from>
      <xdr:col>13</xdr:col>
      <xdr:colOff>723900</xdr:colOff>
      <xdr:row>148</xdr:row>
      <xdr:rowOff>104775</xdr:rowOff>
    </xdr:from>
    <xdr:to>
      <xdr:col>13</xdr:col>
      <xdr:colOff>1524000</xdr:colOff>
      <xdr:row>149</xdr:row>
      <xdr:rowOff>133350</xdr:rowOff>
    </xdr:to>
    <xdr:pic>
      <xdr:nvPicPr>
        <xdr:cNvPr id="6" name="Picture 7"/>
        <xdr:cNvPicPr preferRelativeResize="1">
          <a:picLocks noChangeAspect="1"/>
        </xdr:cNvPicPr>
      </xdr:nvPicPr>
      <xdr:blipFill>
        <a:blip r:link="rId2"/>
        <a:stretch>
          <a:fillRect/>
        </a:stretch>
      </xdr:blipFill>
      <xdr:spPr>
        <a:xfrm>
          <a:off x="15697200" y="30460950"/>
          <a:ext cx="800100" cy="228600"/>
        </a:xfrm>
        <a:prstGeom prst="rect">
          <a:avLst/>
        </a:prstGeom>
        <a:noFill/>
        <a:ln w="9525" cmpd="sng">
          <a:noFill/>
        </a:ln>
      </xdr:spPr>
    </xdr:pic>
    <xdr:clientData/>
  </xdr:twoCellAnchor>
  <xdr:twoCellAnchor>
    <xdr:from>
      <xdr:col>13</xdr:col>
      <xdr:colOff>733425</xdr:colOff>
      <xdr:row>100</xdr:row>
      <xdr:rowOff>85725</xdr:rowOff>
    </xdr:from>
    <xdr:to>
      <xdr:col>13</xdr:col>
      <xdr:colOff>1533525</xdr:colOff>
      <xdr:row>101</xdr:row>
      <xdr:rowOff>114300</xdr:rowOff>
    </xdr:to>
    <xdr:pic>
      <xdr:nvPicPr>
        <xdr:cNvPr id="7" name="Picture 8"/>
        <xdr:cNvPicPr preferRelativeResize="1">
          <a:picLocks noChangeAspect="1"/>
        </xdr:cNvPicPr>
      </xdr:nvPicPr>
      <xdr:blipFill>
        <a:blip r:link="rId2"/>
        <a:stretch>
          <a:fillRect/>
        </a:stretch>
      </xdr:blipFill>
      <xdr:spPr>
        <a:xfrm>
          <a:off x="15706725" y="20793075"/>
          <a:ext cx="800100" cy="228600"/>
        </a:xfrm>
        <a:prstGeom prst="rect">
          <a:avLst/>
        </a:prstGeom>
        <a:noFill/>
        <a:ln w="9525" cmpd="sng">
          <a:noFill/>
        </a:ln>
      </xdr:spPr>
    </xdr:pic>
    <xdr:clientData/>
  </xdr:twoCellAnchor>
  <xdr:twoCellAnchor>
    <xdr:from>
      <xdr:col>13</xdr:col>
      <xdr:colOff>752475</xdr:colOff>
      <xdr:row>47</xdr:row>
      <xdr:rowOff>95250</xdr:rowOff>
    </xdr:from>
    <xdr:to>
      <xdr:col>13</xdr:col>
      <xdr:colOff>1552575</xdr:colOff>
      <xdr:row>48</xdr:row>
      <xdr:rowOff>123825</xdr:rowOff>
    </xdr:to>
    <xdr:pic>
      <xdr:nvPicPr>
        <xdr:cNvPr id="8" name="Picture 9"/>
        <xdr:cNvPicPr preferRelativeResize="1">
          <a:picLocks noChangeAspect="1"/>
        </xdr:cNvPicPr>
      </xdr:nvPicPr>
      <xdr:blipFill>
        <a:blip r:link="rId2"/>
        <a:stretch>
          <a:fillRect/>
        </a:stretch>
      </xdr:blipFill>
      <xdr:spPr>
        <a:xfrm>
          <a:off x="15725775" y="9553575"/>
          <a:ext cx="800100" cy="228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47</xdr:row>
      <xdr:rowOff>104775</xdr:rowOff>
    </xdr:from>
    <xdr:to>
      <xdr:col>1</xdr:col>
      <xdr:colOff>66675</xdr:colOff>
      <xdr:row>48</xdr:row>
      <xdr:rowOff>142875</xdr:rowOff>
    </xdr:to>
    <xdr:pic>
      <xdr:nvPicPr>
        <xdr:cNvPr id="1" name="Picture 1"/>
        <xdr:cNvPicPr preferRelativeResize="1">
          <a:picLocks noChangeAspect="1"/>
        </xdr:cNvPicPr>
      </xdr:nvPicPr>
      <xdr:blipFill>
        <a:blip r:link="rId1"/>
        <a:stretch>
          <a:fillRect/>
        </a:stretch>
      </xdr:blipFill>
      <xdr:spPr>
        <a:xfrm>
          <a:off x="66675" y="9563100"/>
          <a:ext cx="314325" cy="238125"/>
        </a:xfrm>
        <a:prstGeom prst="rect">
          <a:avLst/>
        </a:prstGeom>
        <a:noFill/>
        <a:ln w="9525" cmpd="sng">
          <a:noFill/>
        </a:ln>
      </xdr:spPr>
    </xdr:pic>
    <xdr:clientData/>
  </xdr:twoCellAnchor>
  <xdr:twoCellAnchor>
    <xdr:from>
      <xdr:col>0</xdr:col>
      <xdr:colOff>0</xdr:colOff>
      <xdr:row>100</xdr:row>
      <xdr:rowOff>123825</xdr:rowOff>
    </xdr:from>
    <xdr:to>
      <xdr:col>1</xdr:col>
      <xdr:colOff>0</xdr:colOff>
      <xdr:row>101</xdr:row>
      <xdr:rowOff>161925</xdr:rowOff>
    </xdr:to>
    <xdr:pic>
      <xdr:nvPicPr>
        <xdr:cNvPr id="2" name="Picture 2"/>
        <xdr:cNvPicPr preferRelativeResize="1">
          <a:picLocks noChangeAspect="1"/>
        </xdr:cNvPicPr>
      </xdr:nvPicPr>
      <xdr:blipFill>
        <a:blip r:link="rId1"/>
        <a:stretch>
          <a:fillRect/>
        </a:stretch>
      </xdr:blipFill>
      <xdr:spPr>
        <a:xfrm>
          <a:off x="0" y="20831175"/>
          <a:ext cx="314325" cy="238125"/>
        </a:xfrm>
        <a:prstGeom prst="rect">
          <a:avLst/>
        </a:prstGeom>
        <a:noFill/>
        <a:ln w="9525" cmpd="sng">
          <a:noFill/>
        </a:ln>
      </xdr:spPr>
    </xdr:pic>
    <xdr:clientData/>
  </xdr:twoCellAnchor>
  <xdr:twoCellAnchor>
    <xdr:from>
      <xdr:col>0</xdr:col>
      <xdr:colOff>0</xdr:colOff>
      <xdr:row>148</xdr:row>
      <xdr:rowOff>152400</xdr:rowOff>
    </xdr:from>
    <xdr:to>
      <xdr:col>1</xdr:col>
      <xdr:colOff>0</xdr:colOff>
      <xdr:row>149</xdr:row>
      <xdr:rowOff>190500</xdr:rowOff>
    </xdr:to>
    <xdr:pic>
      <xdr:nvPicPr>
        <xdr:cNvPr id="3" name="Picture 3"/>
        <xdr:cNvPicPr preferRelativeResize="1">
          <a:picLocks noChangeAspect="1"/>
        </xdr:cNvPicPr>
      </xdr:nvPicPr>
      <xdr:blipFill>
        <a:blip r:link="rId1"/>
        <a:stretch>
          <a:fillRect/>
        </a:stretch>
      </xdr:blipFill>
      <xdr:spPr>
        <a:xfrm>
          <a:off x="0" y="30508575"/>
          <a:ext cx="314325" cy="238125"/>
        </a:xfrm>
        <a:prstGeom prst="rect">
          <a:avLst/>
        </a:prstGeom>
        <a:noFill/>
        <a:ln w="9525" cmpd="sng">
          <a:noFill/>
        </a:ln>
      </xdr:spPr>
    </xdr:pic>
    <xdr:clientData/>
  </xdr:twoCellAnchor>
  <xdr:twoCellAnchor>
    <xdr:from>
      <xdr:col>0</xdr:col>
      <xdr:colOff>57150</xdr:colOff>
      <xdr:row>193</xdr:row>
      <xdr:rowOff>104775</xdr:rowOff>
    </xdr:from>
    <xdr:to>
      <xdr:col>1</xdr:col>
      <xdr:colOff>57150</xdr:colOff>
      <xdr:row>194</xdr:row>
      <xdr:rowOff>142875</xdr:rowOff>
    </xdr:to>
    <xdr:pic>
      <xdr:nvPicPr>
        <xdr:cNvPr id="4" name="Picture 4"/>
        <xdr:cNvPicPr preferRelativeResize="1">
          <a:picLocks noChangeAspect="1"/>
        </xdr:cNvPicPr>
      </xdr:nvPicPr>
      <xdr:blipFill>
        <a:blip r:link="rId1"/>
        <a:stretch>
          <a:fillRect/>
        </a:stretch>
      </xdr:blipFill>
      <xdr:spPr>
        <a:xfrm>
          <a:off x="57150" y="39509700"/>
          <a:ext cx="314325" cy="238125"/>
        </a:xfrm>
        <a:prstGeom prst="rect">
          <a:avLst/>
        </a:prstGeom>
        <a:noFill/>
        <a:ln w="9525" cmpd="sng">
          <a:noFill/>
        </a:ln>
      </xdr:spPr>
    </xdr:pic>
    <xdr:clientData/>
  </xdr:twoCellAnchor>
  <xdr:twoCellAnchor>
    <xdr:from>
      <xdr:col>13</xdr:col>
      <xdr:colOff>1085850</xdr:colOff>
      <xdr:row>193</xdr:row>
      <xdr:rowOff>123825</xdr:rowOff>
    </xdr:from>
    <xdr:to>
      <xdr:col>13</xdr:col>
      <xdr:colOff>1885950</xdr:colOff>
      <xdr:row>194</xdr:row>
      <xdr:rowOff>152400</xdr:rowOff>
    </xdr:to>
    <xdr:pic>
      <xdr:nvPicPr>
        <xdr:cNvPr id="5" name="Picture 5"/>
        <xdr:cNvPicPr preferRelativeResize="1">
          <a:picLocks noChangeAspect="1"/>
        </xdr:cNvPicPr>
      </xdr:nvPicPr>
      <xdr:blipFill>
        <a:blip r:link="rId2"/>
        <a:stretch>
          <a:fillRect/>
        </a:stretch>
      </xdr:blipFill>
      <xdr:spPr>
        <a:xfrm>
          <a:off x="16059150" y="39528750"/>
          <a:ext cx="800100" cy="228600"/>
        </a:xfrm>
        <a:prstGeom prst="rect">
          <a:avLst/>
        </a:prstGeom>
        <a:noFill/>
        <a:ln w="9525" cmpd="sng">
          <a:noFill/>
        </a:ln>
      </xdr:spPr>
    </xdr:pic>
    <xdr:clientData/>
  </xdr:twoCellAnchor>
  <xdr:twoCellAnchor>
    <xdr:from>
      <xdr:col>13</xdr:col>
      <xdr:colOff>1038225</xdr:colOff>
      <xdr:row>148</xdr:row>
      <xdr:rowOff>85725</xdr:rowOff>
    </xdr:from>
    <xdr:to>
      <xdr:col>13</xdr:col>
      <xdr:colOff>1838325</xdr:colOff>
      <xdr:row>149</xdr:row>
      <xdr:rowOff>114300</xdr:rowOff>
    </xdr:to>
    <xdr:pic>
      <xdr:nvPicPr>
        <xdr:cNvPr id="6" name="Picture 6"/>
        <xdr:cNvPicPr preferRelativeResize="1">
          <a:picLocks noChangeAspect="1"/>
        </xdr:cNvPicPr>
      </xdr:nvPicPr>
      <xdr:blipFill>
        <a:blip r:link="rId2"/>
        <a:stretch>
          <a:fillRect/>
        </a:stretch>
      </xdr:blipFill>
      <xdr:spPr>
        <a:xfrm>
          <a:off x="16011525" y="30441900"/>
          <a:ext cx="800100" cy="228600"/>
        </a:xfrm>
        <a:prstGeom prst="rect">
          <a:avLst/>
        </a:prstGeom>
        <a:noFill/>
        <a:ln w="9525" cmpd="sng">
          <a:noFill/>
        </a:ln>
      </xdr:spPr>
    </xdr:pic>
    <xdr:clientData/>
  </xdr:twoCellAnchor>
  <xdr:twoCellAnchor>
    <xdr:from>
      <xdr:col>13</xdr:col>
      <xdr:colOff>1047750</xdr:colOff>
      <xdr:row>100</xdr:row>
      <xdr:rowOff>95250</xdr:rowOff>
    </xdr:from>
    <xdr:to>
      <xdr:col>13</xdr:col>
      <xdr:colOff>1847850</xdr:colOff>
      <xdr:row>101</xdr:row>
      <xdr:rowOff>123825</xdr:rowOff>
    </xdr:to>
    <xdr:pic>
      <xdr:nvPicPr>
        <xdr:cNvPr id="7" name="Picture 7"/>
        <xdr:cNvPicPr preferRelativeResize="1">
          <a:picLocks noChangeAspect="1"/>
        </xdr:cNvPicPr>
      </xdr:nvPicPr>
      <xdr:blipFill>
        <a:blip r:link="rId2"/>
        <a:stretch>
          <a:fillRect/>
        </a:stretch>
      </xdr:blipFill>
      <xdr:spPr>
        <a:xfrm>
          <a:off x="16021050" y="20802600"/>
          <a:ext cx="800100" cy="228600"/>
        </a:xfrm>
        <a:prstGeom prst="rect">
          <a:avLst/>
        </a:prstGeom>
        <a:noFill/>
        <a:ln w="9525" cmpd="sng">
          <a:noFill/>
        </a:ln>
      </xdr:spPr>
    </xdr:pic>
    <xdr:clientData/>
  </xdr:twoCellAnchor>
  <xdr:twoCellAnchor>
    <xdr:from>
      <xdr:col>13</xdr:col>
      <xdr:colOff>1057275</xdr:colOff>
      <xdr:row>47</xdr:row>
      <xdr:rowOff>95250</xdr:rowOff>
    </xdr:from>
    <xdr:to>
      <xdr:col>13</xdr:col>
      <xdr:colOff>1857375</xdr:colOff>
      <xdr:row>48</xdr:row>
      <xdr:rowOff>123825</xdr:rowOff>
    </xdr:to>
    <xdr:pic>
      <xdr:nvPicPr>
        <xdr:cNvPr id="8" name="Picture 8"/>
        <xdr:cNvPicPr preferRelativeResize="1">
          <a:picLocks noChangeAspect="1"/>
        </xdr:cNvPicPr>
      </xdr:nvPicPr>
      <xdr:blipFill>
        <a:blip r:link="rId2"/>
        <a:stretch>
          <a:fillRect/>
        </a:stretch>
      </xdr:blipFill>
      <xdr:spPr>
        <a:xfrm>
          <a:off x="16030575" y="9553575"/>
          <a:ext cx="800100" cy="228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47</xdr:row>
      <xdr:rowOff>133350</xdr:rowOff>
    </xdr:from>
    <xdr:to>
      <xdr:col>1</xdr:col>
      <xdr:colOff>57150</xdr:colOff>
      <xdr:row>48</xdr:row>
      <xdr:rowOff>171450</xdr:rowOff>
    </xdr:to>
    <xdr:pic>
      <xdr:nvPicPr>
        <xdr:cNvPr id="1" name="Picture 1"/>
        <xdr:cNvPicPr preferRelativeResize="1">
          <a:picLocks noChangeAspect="1"/>
        </xdr:cNvPicPr>
      </xdr:nvPicPr>
      <xdr:blipFill>
        <a:blip r:link="rId1"/>
        <a:stretch>
          <a:fillRect/>
        </a:stretch>
      </xdr:blipFill>
      <xdr:spPr>
        <a:xfrm>
          <a:off x="57150" y="9591675"/>
          <a:ext cx="314325" cy="238125"/>
        </a:xfrm>
        <a:prstGeom prst="rect">
          <a:avLst/>
        </a:prstGeom>
        <a:noFill/>
        <a:ln w="9525" cmpd="sng">
          <a:noFill/>
        </a:ln>
      </xdr:spPr>
    </xdr:pic>
    <xdr:clientData/>
  </xdr:twoCellAnchor>
  <xdr:twoCellAnchor>
    <xdr:from>
      <xdr:col>0</xdr:col>
      <xdr:colOff>85725</xdr:colOff>
      <xdr:row>100</xdr:row>
      <xdr:rowOff>95250</xdr:rowOff>
    </xdr:from>
    <xdr:to>
      <xdr:col>1</xdr:col>
      <xdr:colOff>85725</xdr:colOff>
      <xdr:row>101</xdr:row>
      <xdr:rowOff>133350</xdr:rowOff>
    </xdr:to>
    <xdr:pic>
      <xdr:nvPicPr>
        <xdr:cNvPr id="2" name="Picture 2"/>
        <xdr:cNvPicPr preferRelativeResize="1">
          <a:picLocks noChangeAspect="1"/>
        </xdr:cNvPicPr>
      </xdr:nvPicPr>
      <xdr:blipFill>
        <a:blip r:link="rId1"/>
        <a:stretch>
          <a:fillRect/>
        </a:stretch>
      </xdr:blipFill>
      <xdr:spPr>
        <a:xfrm>
          <a:off x="85725" y="20802600"/>
          <a:ext cx="314325" cy="238125"/>
        </a:xfrm>
        <a:prstGeom prst="rect">
          <a:avLst/>
        </a:prstGeom>
        <a:noFill/>
        <a:ln w="9525" cmpd="sng">
          <a:noFill/>
        </a:ln>
      </xdr:spPr>
    </xdr:pic>
    <xdr:clientData/>
  </xdr:twoCellAnchor>
  <xdr:twoCellAnchor>
    <xdr:from>
      <xdr:col>0</xdr:col>
      <xdr:colOff>0</xdr:colOff>
      <xdr:row>149</xdr:row>
      <xdr:rowOff>104775</xdr:rowOff>
    </xdr:from>
    <xdr:to>
      <xdr:col>1</xdr:col>
      <xdr:colOff>0</xdr:colOff>
      <xdr:row>150</xdr:row>
      <xdr:rowOff>142875</xdr:rowOff>
    </xdr:to>
    <xdr:pic>
      <xdr:nvPicPr>
        <xdr:cNvPr id="3" name="Picture 3"/>
        <xdr:cNvPicPr preferRelativeResize="1">
          <a:picLocks noChangeAspect="1"/>
        </xdr:cNvPicPr>
      </xdr:nvPicPr>
      <xdr:blipFill>
        <a:blip r:link="rId1"/>
        <a:stretch>
          <a:fillRect/>
        </a:stretch>
      </xdr:blipFill>
      <xdr:spPr>
        <a:xfrm>
          <a:off x="0" y="30660975"/>
          <a:ext cx="314325" cy="238125"/>
        </a:xfrm>
        <a:prstGeom prst="rect">
          <a:avLst/>
        </a:prstGeom>
        <a:noFill/>
        <a:ln w="9525" cmpd="sng">
          <a:noFill/>
        </a:ln>
      </xdr:spPr>
    </xdr:pic>
    <xdr:clientData/>
  </xdr:twoCellAnchor>
  <xdr:twoCellAnchor>
    <xdr:from>
      <xdr:col>0</xdr:col>
      <xdr:colOff>28575</xdr:colOff>
      <xdr:row>194</xdr:row>
      <xdr:rowOff>104775</xdr:rowOff>
    </xdr:from>
    <xdr:to>
      <xdr:col>1</xdr:col>
      <xdr:colOff>28575</xdr:colOff>
      <xdr:row>195</xdr:row>
      <xdr:rowOff>142875</xdr:rowOff>
    </xdr:to>
    <xdr:pic>
      <xdr:nvPicPr>
        <xdr:cNvPr id="4" name="Picture 4"/>
        <xdr:cNvPicPr preferRelativeResize="1">
          <a:picLocks noChangeAspect="1"/>
        </xdr:cNvPicPr>
      </xdr:nvPicPr>
      <xdr:blipFill>
        <a:blip r:link="rId1"/>
        <a:stretch>
          <a:fillRect/>
        </a:stretch>
      </xdr:blipFill>
      <xdr:spPr>
        <a:xfrm>
          <a:off x="28575" y="39709725"/>
          <a:ext cx="314325" cy="238125"/>
        </a:xfrm>
        <a:prstGeom prst="rect">
          <a:avLst/>
        </a:prstGeom>
        <a:noFill/>
        <a:ln w="9525" cmpd="sng">
          <a:noFill/>
        </a:ln>
      </xdr:spPr>
    </xdr:pic>
    <xdr:clientData/>
  </xdr:twoCellAnchor>
  <xdr:twoCellAnchor>
    <xdr:from>
      <xdr:col>13</xdr:col>
      <xdr:colOff>1266825</xdr:colOff>
      <xdr:row>194</xdr:row>
      <xdr:rowOff>57150</xdr:rowOff>
    </xdr:from>
    <xdr:to>
      <xdr:col>13</xdr:col>
      <xdr:colOff>2066925</xdr:colOff>
      <xdr:row>195</xdr:row>
      <xdr:rowOff>85725</xdr:rowOff>
    </xdr:to>
    <xdr:pic>
      <xdr:nvPicPr>
        <xdr:cNvPr id="5" name="Picture 5"/>
        <xdr:cNvPicPr preferRelativeResize="1">
          <a:picLocks noChangeAspect="1"/>
        </xdr:cNvPicPr>
      </xdr:nvPicPr>
      <xdr:blipFill>
        <a:blip r:link="rId2"/>
        <a:stretch>
          <a:fillRect/>
        </a:stretch>
      </xdr:blipFill>
      <xdr:spPr>
        <a:xfrm>
          <a:off x="16240125" y="39662100"/>
          <a:ext cx="800100" cy="228600"/>
        </a:xfrm>
        <a:prstGeom prst="rect">
          <a:avLst/>
        </a:prstGeom>
        <a:noFill/>
        <a:ln w="9525" cmpd="sng">
          <a:noFill/>
        </a:ln>
      </xdr:spPr>
    </xdr:pic>
    <xdr:clientData/>
  </xdr:twoCellAnchor>
  <xdr:twoCellAnchor>
    <xdr:from>
      <xdr:col>13</xdr:col>
      <xdr:colOff>1171575</xdr:colOff>
      <xdr:row>149</xdr:row>
      <xdr:rowOff>85725</xdr:rowOff>
    </xdr:from>
    <xdr:to>
      <xdr:col>13</xdr:col>
      <xdr:colOff>1971675</xdr:colOff>
      <xdr:row>150</xdr:row>
      <xdr:rowOff>114300</xdr:rowOff>
    </xdr:to>
    <xdr:pic>
      <xdr:nvPicPr>
        <xdr:cNvPr id="6" name="Picture 6"/>
        <xdr:cNvPicPr preferRelativeResize="1">
          <a:picLocks noChangeAspect="1"/>
        </xdr:cNvPicPr>
      </xdr:nvPicPr>
      <xdr:blipFill>
        <a:blip r:link="rId2"/>
        <a:stretch>
          <a:fillRect/>
        </a:stretch>
      </xdr:blipFill>
      <xdr:spPr>
        <a:xfrm>
          <a:off x="16144875" y="30641925"/>
          <a:ext cx="800100" cy="228600"/>
        </a:xfrm>
        <a:prstGeom prst="rect">
          <a:avLst/>
        </a:prstGeom>
        <a:noFill/>
        <a:ln w="9525" cmpd="sng">
          <a:noFill/>
        </a:ln>
      </xdr:spPr>
    </xdr:pic>
    <xdr:clientData/>
  </xdr:twoCellAnchor>
  <xdr:twoCellAnchor>
    <xdr:from>
      <xdr:col>13</xdr:col>
      <xdr:colOff>1181100</xdr:colOff>
      <xdr:row>100</xdr:row>
      <xdr:rowOff>85725</xdr:rowOff>
    </xdr:from>
    <xdr:to>
      <xdr:col>13</xdr:col>
      <xdr:colOff>1981200</xdr:colOff>
      <xdr:row>101</xdr:row>
      <xdr:rowOff>114300</xdr:rowOff>
    </xdr:to>
    <xdr:pic>
      <xdr:nvPicPr>
        <xdr:cNvPr id="7" name="Picture 7"/>
        <xdr:cNvPicPr preferRelativeResize="1">
          <a:picLocks noChangeAspect="1"/>
        </xdr:cNvPicPr>
      </xdr:nvPicPr>
      <xdr:blipFill>
        <a:blip r:link="rId2"/>
        <a:stretch>
          <a:fillRect/>
        </a:stretch>
      </xdr:blipFill>
      <xdr:spPr>
        <a:xfrm>
          <a:off x="16154400" y="20793075"/>
          <a:ext cx="800100" cy="228600"/>
        </a:xfrm>
        <a:prstGeom prst="rect">
          <a:avLst/>
        </a:prstGeom>
        <a:noFill/>
        <a:ln w="9525" cmpd="sng">
          <a:noFill/>
        </a:ln>
      </xdr:spPr>
    </xdr:pic>
    <xdr:clientData/>
  </xdr:twoCellAnchor>
  <xdr:twoCellAnchor>
    <xdr:from>
      <xdr:col>13</xdr:col>
      <xdr:colOff>1238250</xdr:colOff>
      <xdr:row>47</xdr:row>
      <xdr:rowOff>57150</xdr:rowOff>
    </xdr:from>
    <xdr:to>
      <xdr:col>13</xdr:col>
      <xdr:colOff>2038350</xdr:colOff>
      <xdr:row>48</xdr:row>
      <xdr:rowOff>85725</xdr:rowOff>
    </xdr:to>
    <xdr:pic>
      <xdr:nvPicPr>
        <xdr:cNvPr id="8" name="Picture 8"/>
        <xdr:cNvPicPr preferRelativeResize="1">
          <a:picLocks noChangeAspect="1"/>
        </xdr:cNvPicPr>
      </xdr:nvPicPr>
      <xdr:blipFill>
        <a:blip r:link="rId2"/>
        <a:stretch>
          <a:fillRect/>
        </a:stretch>
      </xdr:blipFill>
      <xdr:spPr>
        <a:xfrm>
          <a:off x="16211550" y="9515475"/>
          <a:ext cx="800100" cy="228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47</xdr:row>
      <xdr:rowOff>104775</xdr:rowOff>
    </xdr:from>
    <xdr:to>
      <xdr:col>1</xdr:col>
      <xdr:colOff>66675</xdr:colOff>
      <xdr:row>48</xdr:row>
      <xdr:rowOff>142875</xdr:rowOff>
    </xdr:to>
    <xdr:pic>
      <xdr:nvPicPr>
        <xdr:cNvPr id="1" name="Picture 1"/>
        <xdr:cNvPicPr preferRelativeResize="1">
          <a:picLocks noChangeAspect="1"/>
        </xdr:cNvPicPr>
      </xdr:nvPicPr>
      <xdr:blipFill>
        <a:blip r:link="rId1"/>
        <a:stretch>
          <a:fillRect/>
        </a:stretch>
      </xdr:blipFill>
      <xdr:spPr>
        <a:xfrm>
          <a:off x="66675" y="9563100"/>
          <a:ext cx="314325" cy="238125"/>
        </a:xfrm>
        <a:prstGeom prst="rect">
          <a:avLst/>
        </a:prstGeom>
        <a:noFill/>
        <a:ln w="9525" cmpd="sng">
          <a:noFill/>
        </a:ln>
      </xdr:spPr>
    </xdr:pic>
    <xdr:clientData/>
  </xdr:twoCellAnchor>
  <xdr:twoCellAnchor>
    <xdr:from>
      <xdr:col>0</xdr:col>
      <xdr:colOff>57150</xdr:colOff>
      <xdr:row>100</xdr:row>
      <xdr:rowOff>123825</xdr:rowOff>
    </xdr:from>
    <xdr:to>
      <xdr:col>1</xdr:col>
      <xdr:colOff>57150</xdr:colOff>
      <xdr:row>101</xdr:row>
      <xdr:rowOff>161925</xdr:rowOff>
    </xdr:to>
    <xdr:pic>
      <xdr:nvPicPr>
        <xdr:cNvPr id="2" name="Picture 2"/>
        <xdr:cNvPicPr preferRelativeResize="1">
          <a:picLocks noChangeAspect="1"/>
        </xdr:cNvPicPr>
      </xdr:nvPicPr>
      <xdr:blipFill>
        <a:blip r:link="rId1"/>
        <a:stretch>
          <a:fillRect/>
        </a:stretch>
      </xdr:blipFill>
      <xdr:spPr>
        <a:xfrm>
          <a:off x="57150" y="20831175"/>
          <a:ext cx="314325" cy="238125"/>
        </a:xfrm>
        <a:prstGeom prst="rect">
          <a:avLst/>
        </a:prstGeom>
        <a:noFill/>
        <a:ln w="9525" cmpd="sng">
          <a:noFill/>
        </a:ln>
      </xdr:spPr>
    </xdr:pic>
    <xdr:clientData/>
  </xdr:twoCellAnchor>
  <xdr:twoCellAnchor>
    <xdr:from>
      <xdr:col>0</xdr:col>
      <xdr:colOff>28575</xdr:colOff>
      <xdr:row>149</xdr:row>
      <xdr:rowOff>123825</xdr:rowOff>
    </xdr:from>
    <xdr:to>
      <xdr:col>1</xdr:col>
      <xdr:colOff>28575</xdr:colOff>
      <xdr:row>150</xdr:row>
      <xdr:rowOff>161925</xdr:rowOff>
    </xdr:to>
    <xdr:pic>
      <xdr:nvPicPr>
        <xdr:cNvPr id="3" name="Picture 3"/>
        <xdr:cNvPicPr preferRelativeResize="1">
          <a:picLocks noChangeAspect="1"/>
        </xdr:cNvPicPr>
      </xdr:nvPicPr>
      <xdr:blipFill>
        <a:blip r:link="rId1"/>
        <a:stretch>
          <a:fillRect/>
        </a:stretch>
      </xdr:blipFill>
      <xdr:spPr>
        <a:xfrm>
          <a:off x="28575" y="30680025"/>
          <a:ext cx="314325" cy="238125"/>
        </a:xfrm>
        <a:prstGeom prst="rect">
          <a:avLst/>
        </a:prstGeom>
        <a:noFill/>
        <a:ln w="9525" cmpd="sng">
          <a:noFill/>
        </a:ln>
      </xdr:spPr>
    </xdr:pic>
    <xdr:clientData/>
  </xdr:twoCellAnchor>
  <xdr:twoCellAnchor>
    <xdr:from>
      <xdr:col>0</xdr:col>
      <xdr:colOff>57150</xdr:colOff>
      <xdr:row>194</xdr:row>
      <xdr:rowOff>85725</xdr:rowOff>
    </xdr:from>
    <xdr:to>
      <xdr:col>1</xdr:col>
      <xdr:colOff>57150</xdr:colOff>
      <xdr:row>195</xdr:row>
      <xdr:rowOff>123825</xdr:rowOff>
    </xdr:to>
    <xdr:pic>
      <xdr:nvPicPr>
        <xdr:cNvPr id="4" name="Picture 4"/>
        <xdr:cNvPicPr preferRelativeResize="1">
          <a:picLocks noChangeAspect="1"/>
        </xdr:cNvPicPr>
      </xdr:nvPicPr>
      <xdr:blipFill>
        <a:blip r:link="rId1"/>
        <a:stretch>
          <a:fillRect/>
        </a:stretch>
      </xdr:blipFill>
      <xdr:spPr>
        <a:xfrm>
          <a:off x="57150" y="39690675"/>
          <a:ext cx="314325" cy="238125"/>
        </a:xfrm>
        <a:prstGeom prst="rect">
          <a:avLst/>
        </a:prstGeom>
        <a:noFill/>
        <a:ln w="9525" cmpd="sng">
          <a:noFill/>
        </a:ln>
      </xdr:spPr>
    </xdr:pic>
    <xdr:clientData/>
  </xdr:twoCellAnchor>
  <xdr:twoCellAnchor>
    <xdr:from>
      <xdr:col>13</xdr:col>
      <xdr:colOff>1466850</xdr:colOff>
      <xdr:row>194</xdr:row>
      <xdr:rowOff>104775</xdr:rowOff>
    </xdr:from>
    <xdr:to>
      <xdr:col>13</xdr:col>
      <xdr:colOff>2266950</xdr:colOff>
      <xdr:row>195</xdr:row>
      <xdr:rowOff>133350</xdr:rowOff>
    </xdr:to>
    <xdr:pic>
      <xdr:nvPicPr>
        <xdr:cNvPr id="5" name="Picture 5"/>
        <xdr:cNvPicPr preferRelativeResize="1">
          <a:picLocks noChangeAspect="1"/>
        </xdr:cNvPicPr>
      </xdr:nvPicPr>
      <xdr:blipFill>
        <a:blip r:link="rId2"/>
        <a:stretch>
          <a:fillRect/>
        </a:stretch>
      </xdr:blipFill>
      <xdr:spPr>
        <a:xfrm>
          <a:off x="16440150" y="39709725"/>
          <a:ext cx="800100" cy="228600"/>
        </a:xfrm>
        <a:prstGeom prst="rect">
          <a:avLst/>
        </a:prstGeom>
        <a:noFill/>
        <a:ln w="9525" cmpd="sng">
          <a:noFill/>
        </a:ln>
      </xdr:spPr>
    </xdr:pic>
    <xdr:clientData/>
  </xdr:twoCellAnchor>
  <xdr:twoCellAnchor>
    <xdr:from>
      <xdr:col>13</xdr:col>
      <xdr:colOff>1533525</xdr:colOff>
      <xdr:row>149</xdr:row>
      <xdr:rowOff>123825</xdr:rowOff>
    </xdr:from>
    <xdr:to>
      <xdr:col>13</xdr:col>
      <xdr:colOff>2333625</xdr:colOff>
      <xdr:row>150</xdr:row>
      <xdr:rowOff>152400</xdr:rowOff>
    </xdr:to>
    <xdr:pic>
      <xdr:nvPicPr>
        <xdr:cNvPr id="6" name="Picture 6"/>
        <xdr:cNvPicPr preferRelativeResize="1">
          <a:picLocks noChangeAspect="1"/>
        </xdr:cNvPicPr>
      </xdr:nvPicPr>
      <xdr:blipFill>
        <a:blip r:link="rId2"/>
        <a:stretch>
          <a:fillRect/>
        </a:stretch>
      </xdr:blipFill>
      <xdr:spPr>
        <a:xfrm>
          <a:off x="16506825" y="30680025"/>
          <a:ext cx="800100" cy="228600"/>
        </a:xfrm>
        <a:prstGeom prst="rect">
          <a:avLst/>
        </a:prstGeom>
        <a:noFill/>
        <a:ln w="9525" cmpd="sng">
          <a:noFill/>
        </a:ln>
      </xdr:spPr>
    </xdr:pic>
    <xdr:clientData/>
  </xdr:twoCellAnchor>
  <xdr:twoCellAnchor>
    <xdr:from>
      <xdr:col>13</xdr:col>
      <xdr:colOff>1524000</xdr:colOff>
      <xdr:row>100</xdr:row>
      <xdr:rowOff>104775</xdr:rowOff>
    </xdr:from>
    <xdr:to>
      <xdr:col>13</xdr:col>
      <xdr:colOff>2324100</xdr:colOff>
      <xdr:row>101</xdr:row>
      <xdr:rowOff>133350</xdr:rowOff>
    </xdr:to>
    <xdr:pic>
      <xdr:nvPicPr>
        <xdr:cNvPr id="7" name="Picture 7"/>
        <xdr:cNvPicPr preferRelativeResize="1">
          <a:picLocks noChangeAspect="1"/>
        </xdr:cNvPicPr>
      </xdr:nvPicPr>
      <xdr:blipFill>
        <a:blip r:link="rId2"/>
        <a:stretch>
          <a:fillRect/>
        </a:stretch>
      </xdr:blipFill>
      <xdr:spPr>
        <a:xfrm>
          <a:off x="16497300" y="20812125"/>
          <a:ext cx="800100" cy="228600"/>
        </a:xfrm>
        <a:prstGeom prst="rect">
          <a:avLst/>
        </a:prstGeom>
        <a:noFill/>
        <a:ln w="9525" cmpd="sng">
          <a:noFill/>
        </a:ln>
      </xdr:spPr>
    </xdr:pic>
    <xdr:clientData/>
  </xdr:twoCellAnchor>
  <xdr:twoCellAnchor>
    <xdr:from>
      <xdr:col>13</xdr:col>
      <xdr:colOff>1524000</xdr:colOff>
      <xdr:row>47</xdr:row>
      <xdr:rowOff>95250</xdr:rowOff>
    </xdr:from>
    <xdr:to>
      <xdr:col>13</xdr:col>
      <xdr:colOff>2324100</xdr:colOff>
      <xdr:row>48</xdr:row>
      <xdr:rowOff>123825</xdr:rowOff>
    </xdr:to>
    <xdr:pic>
      <xdr:nvPicPr>
        <xdr:cNvPr id="8" name="Picture 8"/>
        <xdr:cNvPicPr preferRelativeResize="1">
          <a:picLocks noChangeAspect="1"/>
        </xdr:cNvPicPr>
      </xdr:nvPicPr>
      <xdr:blipFill>
        <a:blip r:link="rId2"/>
        <a:stretch>
          <a:fillRect/>
        </a:stretch>
      </xdr:blipFill>
      <xdr:spPr>
        <a:xfrm>
          <a:off x="16497300" y="9553575"/>
          <a:ext cx="800100" cy="228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123825</xdr:rowOff>
    </xdr:from>
    <xdr:to>
      <xdr:col>1</xdr:col>
      <xdr:colOff>9525</xdr:colOff>
      <xdr:row>48</xdr:row>
      <xdr:rowOff>161925</xdr:rowOff>
    </xdr:to>
    <xdr:pic>
      <xdr:nvPicPr>
        <xdr:cNvPr id="1" name="Picture 1"/>
        <xdr:cNvPicPr preferRelativeResize="1">
          <a:picLocks noChangeAspect="1"/>
        </xdr:cNvPicPr>
      </xdr:nvPicPr>
      <xdr:blipFill>
        <a:blip r:link="rId1"/>
        <a:stretch>
          <a:fillRect/>
        </a:stretch>
      </xdr:blipFill>
      <xdr:spPr>
        <a:xfrm>
          <a:off x="9525" y="9582150"/>
          <a:ext cx="314325" cy="238125"/>
        </a:xfrm>
        <a:prstGeom prst="rect">
          <a:avLst/>
        </a:prstGeom>
        <a:noFill/>
        <a:ln w="9525" cmpd="sng">
          <a:noFill/>
        </a:ln>
      </xdr:spPr>
    </xdr:pic>
    <xdr:clientData/>
  </xdr:twoCellAnchor>
  <xdr:twoCellAnchor>
    <xdr:from>
      <xdr:col>0</xdr:col>
      <xdr:colOff>57150</xdr:colOff>
      <xdr:row>100</xdr:row>
      <xdr:rowOff>161925</xdr:rowOff>
    </xdr:from>
    <xdr:to>
      <xdr:col>1</xdr:col>
      <xdr:colOff>57150</xdr:colOff>
      <xdr:row>101</xdr:row>
      <xdr:rowOff>200025</xdr:rowOff>
    </xdr:to>
    <xdr:pic>
      <xdr:nvPicPr>
        <xdr:cNvPr id="2" name="Picture 2"/>
        <xdr:cNvPicPr preferRelativeResize="1">
          <a:picLocks noChangeAspect="1"/>
        </xdr:cNvPicPr>
      </xdr:nvPicPr>
      <xdr:blipFill>
        <a:blip r:link="rId1"/>
        <a:stretch>
          <a:fillRect/>
        </a:stretch>
      </xdr:blipFill>
      <xdr:spPr>
        <a:xfrm>
          <a:off x="57150" y="20869275"/>
          <a:ext cx="314325" cy="238125"/>
        </a:xfrm>
        <a:prstGeom prst="rect">
          <a:avLst/>
        </a:prstGeom>
        <a:noFill/>
        <a:ln w="9525" cmpd="sng">
          <a:noFill/>
        </a:ln>
      </xdr:spPr>
    </xdr:pic>
    <xdr:clientData/>
  </xdr:twoCellAnchor>
  <xdr:twoCellAnchor>
    <xdr:from>
      <xdr:col>0</xdr:col>
      <xdr:colOff>0</xdr:colOff>
      <xdr:row>149</xdr:row>
      <xdr:rowOff>95250</xdr:rowOff>
    </xdr:from>
    <xdr:to>
      <xdr:col>1</xdr:col>
      <xdr:colOff>0</xdr:colOff>
      <xdr:row>150</xdr:row>
      <xdr:rowOff>133350</xdr:rowOff>
    </xdr:to>
    <xdr:pic>
      <xdr:nvPicPr>
        <xdr:cNvPr id="3" name="Picture 3"/>
        <xdr:cNvPicPr preferRelativeResize="1">
          <a:picLocks noChangeAspect="1"/>
        </xdr:cNvPicPr>
      </xdr:nvPicPr>
      <xdr:blipFill>
        <a:blip r:link="rId1"/>
        <a:stretch>
          <a:fillRect/>
        </a:stretch>
      </xdr:blipFill>
      <xdr:spPr>
        <a:xfrm>
          <a:off x="0" y="30651450"/>
          <a:ext cx="314325" cy="238125"/>
        </a:xfrm>
        <a:prstGeom prst="rect">
          <a:avLst/>
        </a:prstGeom>
        <a:noFill/>
        <a:ln w="9525" cmpd="sng">
          <a:noFill/>
        </a:ln>
      </xdr:spPr>
    </xdr:pic>
    <xdr:clientData/>
  </xdr:twoCellAnchor>
  <xdr:twoCellAnchor>
    <xdr:from>
      <xdr:col>0</xdr:col>
      <xdr:colOff>28575</xdr:colOff>
      <xdr:row>194</xdr:row>
      <xdr:rowOff>104775</xdr:rowOff>
    </xdr:from>
    <xdr:to>
      <xdr:col>1</xdr:col>
      <xdr:colOff>28575</xdr:colOff>
      <xdr:row>195</xdr:row>
      <xdr:rowOff>142875</xdr:rowOff>
    </xdr:to>
    <xdr:pic>
      <xdr:nvPicPr>
        <xdr:cNvPr id="4" name="Picture 4"/>
        <xdr:cNvPicPr preferRelativeResize="1">
          <a:picLocks noChangeAspect="1"/>
        </xdr:cNvPicPr>
      </xdr:nvPicPr>
      <xdr:blipFill>
        <a:blip r:link="rId1"/>
        <a:stretch>
          <a:fillRect/>
        </a:stretch>
      </xdr:blipFill>
      <xdr:spPr>
        <a:xfrm>
          <a:off x="28575" y="39709725"/>
          <a:ext cx="314325" cy="238125"/>
        </a:xfrm>
        <a:prstGeom prst="rect">
          <a:avLst/>
        </a:prstGeom>
        <a:noFill/>
        <a:ln w="9525" cmpd="sng">
          <a:noFill/>
        </a:ln>
      </xdr:spPr>
    </xdr:pic>
    <xdr:clientData/>
  </xdr:twoCellAnchor>
  <xdr:twoCellAnchor>
    <xdr:from>
      <xdr:col>13</xdr:col>
      <xdr:colOff>1038225</xdr:colOff>
      <xdr:row>194</xdr:row>
      <xdr:rowOff>85725</xdr:rowOff>
    </xdr:from>
    <xdr:to>
      <xdr:col>13</xdr:col>
      <xdr:colOff>1838325</xdr:colOff>
      <xdr:row>195</xdr:row>
      <xdr:rowOff>114300</xdr:rowOff>
    </xdr:to>
    <xdr:pic>
      <xdr:nvPicPr>
        <xdr:cNvPr id="5" name="Picture 5"/>
        <xdr:cNvPicPr preferRelativeResize="1">
          <a:picLocks noChangeAspect="1"/>
        </xdr:cNvPicPr>
      </xdr:nvPicPr>
      <xdr:blipFill>
        <a:blip r:link="rId2"/>
        <a:stretch>
          <a:fillRect/>
        </a:stretch>
      </xdr:blipFill>
      <xdr:spPr>
        <a:xfrm>
          <a:off x="16011525" y="39690675"/>
          <a:ext cx="800100" cy="228600"/>
        </a:xfrm>
        <a:prstGeom prst="rect">
          <a:avLst/>
        </a:prstGeom>
        <a:noFill/>
        <a:ln w="9525" cmpd="sng">
          <a:noFill/>
        </a:ln>
      </xdr:spPr>
    </xdr:pic>
    <xdr:clientData/>
  </xdr:twoCellAnchor>
  <xdr:twoCellAnchor>
    <xdr:from>
      <xdr:col>13</xdr:col>
      <xdr:colOff>990600</xdr:colOff>
      <xdr:row>149</xdr:row>
      <xdr:rowOff>104775</xdr:rowOff>
    </xdr:from>
    <xdr:to>
      <xdr:col>13</xdr:col>
      <xdr:colOff>1790700</xdr:colOff>
      <xdr:row>150</xdr:row>
      <xdr:rowOff>133350</xdr:rowOff>
    </xdr:to>
    <xdr:pic>
      <xdr:nvPicPr>
        <xdr:cNvPr id="6" name="Picture 6"/>
        <xdr:cNvPicPr preferRelativeResize="1">
          <a:picLocks noChangeAspect="1"/>
        </xdr:cNvPicPr>
      </xdr:nvPicPr>
      <xdr:blipFill>
        <a:blip r:link="rId2"/>
        <a:stretch>
          <a:fillRect/>
        </a:stretch>
      </xdr:blipFill>
      <xdr:spPr>
        <a:xfrm>
          <a:off x="15963900" y="30660975"/>
          <a:ext cx="800100" cy="228600"/>
        </a:xfrm>
        <a:prstGeom prst="rect">
          <a:avLst/>
        </a:prstGeom>
        <a:noFill/>
        <a:ln w="9525" cmpd="sng">
          <a:noFill/>
        </a:ln>
      </xdr:spPr>
    </xdr:pic>
    <xdr:clientData/>
  </xdr:twoCellAnchor>
  <xdr:twoCellAnchor>
    <xdr:from>
      <xdr:col>13</xdr:col>
      <xdr:colOff>1019175</xdr:colOff>
      <xdr:row>100</xdr:row>
      <xdr:rowOff>85725</xdr:rowOff>
    </xdr:from>
    <xdr:to>
      <xdr:col>13</xdr:col>
      <xdr:colOff>1819275</xdr:colOff>
      <xdr:row>101</xdr:row>
      <xdr:rowOff>114300</xdr:rowOff>
    </xdr:to>
    <xdr:pic>
      <xdr:nvPicPr>
        <xdr:cNvPr id="7" name="Picture 7"/>
        <xdr:cNvPicPr preferRelativeResize="1">
          <a:picLocks noChangeAspect="1"/>
        </xdr:cNvPicPr>
      </xdr:nvPicPr>
      <xdr:blipFill>
        <a:blip r:link="rId2"/>
        <a:stretch>
          <a:fillRect/>
        </a:stretch>
      </xdr:blipFill>
      <xdr:spPr>
        <a:xfrm>
          <a:off x="15992475" y="20793075"/>
          <a:ext cx="800100" cy="228600"/>
        </a:xfrm>
        <a:prstGeom prst="rect">
          <a:avLst/>
        </a:prstGeom>
        <a:noFill/>
        <a:ln w="9525" cmpd="sng">
          <a:noFill/>
        </a:ln>
      </xdr:spPr>
    </xdr:pic>
    <xdr:clientData/>
  </xdr:twoCellAnchor>
  <xdr:twoCellAnchor>
    <xdr:from>
      <xdr:col>13</xdr:col>
      <xdr:colOff>981075</xdr:colOff>
      <xdr:row>47</xdr:row>
      <xdr:rowOff>95250</xdr:rowOff>
    </xdr:from>
    <xdr:to>
      <xdr:col>13</xdr:col>
      <xdr:colOff>1781175</xdr:colOff>
      <xdr:row>48</xdr:row>
      <xdr:rowOff>123825</xdr:rowOff>
    </xdr:to>
    <xdr:pic>
      <xdr:nvPicPr>
        <xdr:cNvPr id="8" name="Picture 8"/>
        <xdr:cNvPicPr preferRelativeResize="1">
          <a:picLocks noChangeAspect="1"/>
        </xdr:cNvPicPr>
      </xdr:nvPicPr>
      <xdr:blipFill>
        <a:blip r:link="rId2"/>
        <a:stretch>
          <a:fillRect/>
        </a:stretch>
      </xdr:blipFill>
      <xdr:spPr>
        <a:xfrm>
          <a:off x="15954375" y="9553575"/>
          <a:ext cx="800100" cy="2286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85725</xdr:rowOff>
    </xdr:from>
    <xdr:to>
      <xdr:col>1</xdr:col>
      <xdr:colOff>0</xdr:colOff>
      <xdr:row>48</xdr:row>
      <xdr:rowOff>123825</xdr:rowOff>
    </xdr:to>
    <xdr:pic>
      <xdr:nvPicPr>
        <xdr:cNvPr id="1" name="Picture 1"/>
        <xdr:cNvPicPr preferRelativeResize="1">
          <a:picLocks noChangeAspect="1"/>
        </xdr:cNvPicPr>
      </xdr:nvPicPr>
      <xdr:blipFill>
        <a:blip r:link="rId1"/>
        <a:stretch>
          <a:fillRect/>
        </a:stretch>
      </xdr:blipFill>
      <xdr:spPr>
        <a:xfrm>
          <a:off x="0" y="9544050"/>
          <a:ext cx="314325" cy="238125"/>
        </a:xfrm>
        <a:prstGeom prst="rect">
          <a:avLst/>
        </a:prstGeom>
        <a:noFill/>
        <a:ln w="9525" cmpd="sng">
          <a:noFill/>
        </a:ln>
      </xdr:spPr>
    </xdr:pic>
    <xdr:clientData/>
  </xdr:twoCellAnchor>
  <xdr:twoCellAnchor>
    <xdr:from>
      <xdr:col>0</xdr:col>
      <xdr:colOff>57150</xdr:colOff>
      <xdr:row>100</xdr:row>
      <xdr:rowOff>152400</xdr:rowOff>
    </xdr:from>
    <xdr:to>
      <xdr:col>1</xdr:col>
      <xdr:colOff>57150</xdr:colOff>
      <xdr:row>101</xdr:row>
      <xdr:rowOff>190500</xdr:rowOff>
    </xdr:to>
    <xdr:pic>
      <xdr:nvPicPr>
        <xdr:cNvPr id="2" name="Picture 2"/>
        <xdr:cNvPicPr preferRelativeResize="1">
          <a:picLocks noChangeAspect="1"/>
        </xdr:cNvPicPr>
      </xdr:nvPicPr>
      <xdr:blipFill>
        <a:blip r:link="rId1"/>
        <a:stretch>
          <a:fillRect/>
        </a:stretch>
      </xdr:blipFill>
      <xdr:spPr>
        <a:xfrm>
          <a:off x="57150" y="20859750"/>
          <a:ext cx="314325" cy="238125"/>
        </a:xfrm>
        <a:prstGeom prst="rect">
          <a:avLst/>
        </a:prstGeom>
        <a:noFill/>
        <a:ln w="9525" cmpd="sng">
          <a:noFill/>
        </a:ln>
      </xdr:spPr>
    </xdr:pic>
    <xdr:clientData/>
  </xdr:twoCellAnchor>
  <xdr:twoCellAnchor>
    <xdr:from>
      <xdr:col>0</xdr:col>
      <xdr:colOff>9525</xdr:colOff>
      <xdr:row>149</xdr:row>
      <xdr:rowOff>180975</xdr:rowOff>
    </xdr:from>
    <xdr:to>
      <xdr:col>1</xdr:col>
      <xdr:colOff>9525</xdr:colOff>
      <xdr:row>150</xdr:row>
      <xdr:rowOff>219075</xdr:rowOff>
    </xdr:to>
    <xdr:pic>
      <xdr:nvPicPr>
        <xdr:cNvPr id="3" name="Picture 3"/>
        <xdr:cNvPicPr preferRelativeResize="1">
          <a:picLocks noChangeAspect="1"/>
        </xdr:cNvPicPr>
      </xdr:nvPicPr>
      <xdr:blipFill>
        <a:blip r:link="rId1"/>
        <a:stretch>
          <a:fillRect/>
        </a:stretch>
      </xdr:blipFill>
      <xdr:spPr>
        <a:xfrm>
          <a:off x="9525" y="30737175"/>
          <a:ext cx="314325" cy="238125"/>
        </a:xfrm>
        <a:prstGeom prst="rect">
          <a:avLst/>
        </a:prstGeom>
        <a:noFill/>
        <a:ln w="9525" cmpd="sng">
          <a:noFill/>
        </a:ln>
      </xdr:spPr>
    </xdr:pic>
    <xdr:clientData/>
  </xdr:twoCellAnchor>
  <xdr:twoCellAnchor>
    <xdr:from>
      <xdr:col>0</xdr:col>
      <xdr:colOff>57150</xdr:colOff>
      <xdr:row>194</xdr:row>
      <xdr:rowOff>104775</xdr:rowOff>
    </xdr:from>
    <xdr:to>
      <xdr:col>1</xdr:col>
      <xdr:colOff>57150</xdr:colOff>
      <xdr:row>195</xdr:row>
      <xdr:rowOff>142875</xdr:rowOff>
    </xdr:to>
    <xdr:pic>
      <xdr:nvPicPr>
        <xdr:cNvPr id="4" name="Picture 4"/>
        <xdr:cNvPicPr preferRelativeResize="1">
          <a:picLocks noChangeAspect="1"/>
        </xdr:cNvPicPr>
      </xdr:nvPicPr>
      <xdr:blipFill>
        <a:blip r:link="rId1"/>
        <a:stretch>
          <a:fillRect/>
        </a:stretch>
      </xdr:blipFill>
      <xdr:spPr>
        <a:xfrm>
          <a:off x="57150" y="39709725"/>
          <a:ext cx="314325" cy="238125"/>
        </a:xfrm>
        <a:prstGeom prst="rect">
          <a:avLst/>
        </a:prstGeom>
        <a:noFill/>
        <a:ln w="9525" cmpd="sng">
          <a:noFill/>
        </a:ln>
      </xdr:spPr>
    </xdr:pic>
    <xdr:clientData/>
  </xdr:twoCellAnchor>
  <xdr:twoCellAnchor>
    <xdr:from>
      <xdr:col>13</xdr:col>
      <xdr:colOff>657225</xdr:colOff>
      <xdr:row>194</xdr:row>
      <xdr:rowOff>85725</xdr:rowOff>
    </xdr:from>
    <xdr:to>
      <xdr:col>13</xdr:col>
      <xdr:colOff>1457325</xdr:colOff>
      <xdr:row>195</xdr:row>
      <xdr:rowOff>114300</xdr:rowOff>
    </xdr:to>
    <xdr:pic>
      <xdr:nvPicPr>
        <xdr:cNvPr id="5" name="Picture 5"/>
        <xdr:cNvPicPr preferRelativeResize="1">
          <a:picLocks noChangeAspect="1"/>
        </xdr:cNvPicPr>
      </xdr:nvPicPr>
      <xdr:blipFill>
        <a:blip r:link="rId2"/>
        <a:stretch>
          <a:fillRect/>
        </a:stretch>
      </xdr:blipFill>
      <xdr:spPr>
        <a:xfrm>
          <a:off x="15630525" y="39690675"/>
          <a:ext cx="800100" cy="228600"/>
        </a:xfrm>
        <a:prstGeom prst="rect">
          <a:avLst/>
        </a:prstGeom>
        <a:noFill/>
        <a:ln w="9525" cmpd="sng">
          <a:noFill/>
        </a:ln>
      </xdr:spPr>
    </xdr:pic>
    <xdr:clientData/>
  </xdr:twoCellAnchor>
  <xdr:twoCellAnchor>
    <xdr:from>
      <xdr:col>13</xdr:col>
      <xdr:colOff>723900</xdr:colOff>
      <xdr:row>149</xdr:row>
      <xdr:rowOff>85725</xdr:rowOff>
    </xdr:from>
    <xdr:to>
      <xdr:col>13</xdr:col>
      <xdr:colOff>1524000</xdr:colOff>
      <xdr:row>150</xdr:row>
      <xdr:rowOff>114300</xdr:rowOff>
    </xdr:to>
    <xdr:pic>
      <xdr:nvPicPr>
        <xdr:cNvPr id="6" name="Picture 6"/>
        <xdr:cNvPicPr preferRelativeResize="1">
          <a:picLocks noChangeAspect="1"/>
        </xdr:cNvPicPr>
      </xdr:nvPicPr>
      <xdr:blipFill>
        <a:blip r:link="rId2"/>
        <a:stretch>
          <a:fillRect/>
        </a:stretch>
      </xdr:blipFill>
      <xdr:spPr>
        <a:xfrm>
          <a:off x="15697200" y="30641925"/>
          <a:ext cx="800100" cy="228600"/>
        </a:xfrm>
        <a:prstGeom prst="rect">
          <a:avLst/>
        </a:prstGeom>
        <a:noFill/>
        <a:ln w="9525" cmpd="sng">
          <a:noFill/>
        </a:ln>
      </xdr:spPr>
    </xdr:pic>
    <xdr:clientData/>
  </xdr:twoCellAnchor>
  <xdr:twoCellAnchor>
    <xdr:from>
      <xdr:col>13</xdr:col>
      <xdr:colOff>723900</xdr:colOff>
      <xdr:row>100</xdr:row>
      <xdr:rowOff>104775</xdr:rowOff>
    </xdr:from>
    <xdr:to>
      <xdr:col>13</xdr:col>
      <xdr:colOff>1524000</xdr:colOff>
      <xdr:row>101</xdr:row>
      <xdr:rowOff>133350</xdr:rowOff>
    </xdr:to>
    <xdr:pic>
      <xdr:nvPicPr>
        <xdr:cNvPr id="7" name="Picture 7"/>
        <xdr:cNvPicPr preferRelativeResize="1">
          <a:picLocks noChangeAspect="1"/>
        </xdr:cNvPicPr>
      </xdr:nvPicPr>
      <xdr:blipFill>
        <a:blip r:link="rId2"/>
        <a:stretch>
          <a:fillRect/>
        </a:stretch>
      </xdr:blipFill>
      <xdr:spPr>
        <a:xfrm>
          <a:off x="15697200" y="20812125"/>
          <a:ext cx="800100" cy="228600"/>
        </a:xfrm>
        <a:prstGeom prst="rect">
          <a:avLst/>
        </a:prstGeom>
        <a:noFill/>
        <a:ln w="9525" cmpd="sng">
          <a:noFill/>
        </a:ln>
      </xdr:spPr>
    </xdr:pic>
    <xdr:clientData/>
  </xdr:twoCellAnchor>
  <xdr:twoCellAnchor>
    <xdr:from>
      <xdr:col>13</xdr:col>
      <xdr:colOff>676275</xdr:colOff>
      <xdr:row>47</xdr:row>
      <xdr:rowOff>95250</xdr:rowOff>
    </xdr:from>
    <xdr:to>
      <xdr:col>13</xdr:col>
      <xdr:colOff>1476375</xdr:colOff>
      <xdr:row>48</xdr:row>
      <xdr:rowOff>123825</xdr:rowOff>
    </xdr:to>
    <xdr:pic>
      <xdr:nvPicPr>
        <xdr:cNvPr id="8" name="Picture 8"/>
        <xdr:cNvPicPr preferRelativeResize="1">
          <a:picLocks noChangeAspect="1"/>
        </xdr:cNvPicPr>
      </xdr:nvPicPr>
      <xdr:blipFill>
        <a:blip r:link="rId2"/>
        <a:stretch>
          <a:fillRect/>
        </a:stretch>
      </xdr:blipFill>
      <xdr:spPr>
        <a:xfrm>
          <a:off x="15649575" y="9553575"/>
          <a:ext cx="800100" cy="2286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133350</xdr:rowOff>
    </xdr:from>
    <xdr:to>
      <xdr:col>1</xdr:col>
      <xdr:colOff>9525</xdr:colOff>
      <xdr:row>48</xdr:row>
      <xdr:rowOff>171450</xdr:rowOff>
    </xdr:to>
    <xdr:pic>
      <xdr:nvPicPr>
        <xdr:cNvPr id="1" name="Picture 1"/>
        <xdr:cNvPicPr preferRelativeResize="1">
          <a:picLocks noChangeAspect="1"/>
        </xdr:cNvPicPr>
      </xdr:nvPicPr>
      <xdr:blipFill>
        <a:blip r:link="rId1"/>
        <a:stretch>
          <a:fillRect/>
        </a:stretch>
      </xdr:blipFill>
      <xdr:spPr>
        <a:xfrm>
          <a:off x="9525" y="9591675"/>
          <a:ext cx="314325" cy="238125"/>
        </a:xfrm>
        <a:prstGeom prst="rect">
          <a:avLst/>
        </a:prstGeom>
        <a:noFill/>
        <a:ln w="9525" cmpd="sng">
          <a:noFill/>
        </a:ln>
      </xdr:spPr>
    </xdr:pic>
    <xdr:clientData/>
  </xdr:twoCellAnchor>
  <xdr:twoCellAnchor>
    <xdr:from>
      <xdr:col>0</xdr:col>
      <xdr:colOff>57150</xdr:colOff>
      <xdr:row>100</xdr:row>
      <xdr:rowOff>123825</xdr:rowOff>
    </xdr:from>
    <xdr:to>
      <xdr:col>1</xdr:col>
      <xdr:colOff>57150</xdr:colOff>
      <xdr:row>101</xdr:row>
      <xdr:rowOff>161925</xdr:rowOff>
    </xdr:to>
    <xdr:pic>
      <xdr:nvPicPr>
        <xdr:cNvPr id="2" name="Picture 2"/>
        <xdr:cNvPicPr preferRelativeResize="1">
          <a:picLocks noChangeAspect="1"/>
        </xdr:cNvPicPr>
      </xdr:nvPicPr>
      <xdr:blipFill>
        <a:blip r:link="rId1"/>
        <a:stretch>
          <a:fillRect/>
        </a:stretch>
      </xdr:blipFill>
      <xdr:spPr>
        <a:xfrm>
          <a:off x="57150" y="20831175"/>
          <a:ext cx="314325" cy="238125"/>
        </a:xfrm>
        <a:prstGeom prst="rect">
          <a:avLst/>
        </a:prstGeom>
        <a:noFill/>
        <a:ln w="9525" cmpd="sng">
          <a:noFill/>
        </a:ln>
      </xdr:spPr>
    </xdr:pic>
    <xdr:clientData/>
  </xdr:twoCellAnchor>
  <xdr:twoCellAnchor>
    <xdr:from>
      <xdr:col>0</xdr:col>
      <xdr:colOff>57150</xdr:colOff>
      <xdr:row>149</xdr:row>
      <xdr:rowOff>95250</xdr:rowOff>
    </xdr:from>
    <xdr:to>
      <xdr:col>1</xdr:col>
      <xdr:colOff>57150</xdr:colOff>
      <xdr:row>150</xdr:row>
      <xdr:rowOff>133350</xdr:rowOff>
    </xdr:to>
    <xdr:pic>
      <xdr:nvPicPr>
        <xdr:cNvPr id="3" name="Picture 3"/>
        <xdr:cNvPicPr preferRelativeResize="1">
          <a:picLocks noChangeAspect="1"/>
        </xdr:cNvPicPr>
      </xdr:nvPicPr>
      <xdr:blipFill>
        <a:blip r:link="rId1"/>
        <a:stretch>
          <a:fillRect/>
        </a:stretch>
      </xdr:blipFill>
      <xdr:spPr>
        <a:xfrm>
          <a:off x="57150" y="30651450"/>
          <a:ext cx="314325" cy="238125"/>
        </a:xfrm>
        <a:prstGeom prst="rect">
          <a:avLst/>
        </a:prstGeom>
        <a:noFill/>
        <a:ln w="9525" cmpd="sng">
          <a:noFill/>
        </a:ln>
      </xdr:spPr>
    </xdr:pic>
    <xdr:clientData/>
  </xdr:twoCellAnchor>
  <xdr:twoCellAnchor>
    <xdr:from>
      <xdr:col>0</xdr:col>
      <xdr:colOff>57150</xdr:colOff>
      <xdr:row>194</xdr:row>
      <xdr:rowOff>85725</xdr:rowOff>
    </xdr:from>
    <xdr:to>
      <xdr:col>1</xdr:col>
      <xdr:colOff>57150</xdr:colOff>
      <xdr:row>195</xdr:row>
      <xdr:rowOff>123825</xdr:rowOff>
    </xdr:to>
    <xdr:pic>
      <xdr:nvPicPr>
        <xdr:cNvPr id="4" name="Picture 4"/>
        <xdr:cNvPicPr preferRelativeResize="1">
          <a:picLocks noChangeAspect="1"/>
        </xdr:cNvPicPr>
      </xdr:nvPicPr>
      <xdr:blipFill>
        <a:blip r:link="rId1"/>
        <a:stretch>
          <a:fillRect/>
        </a:stretch>
      </xdr:blipFill>
      <xdr:spPr>
        <a:xfrm>
          <a:off x="57150" y="39690675"/>
          <a:ext cx="314325" cy="238125"/>
        </a:xfrm>
        <a:prstGeom prst="rect">
          <a:avLst/>
        </a:prstGeom>
        <a:noFill/>
        <a:ln w="9525" cmpd="sng">
          <a:noFill/>
        </a:ln>
      </xdr:spPr>
    </xdr:pic>
    <xdr:clientData/>
  </xdr:twoCellAnchor>
  <xdr:twoCellAnchor>
    <xdr:from>
      <xdr:col>13</xdr:col>
      <xdr:colOff>962025</xdr:colOff>
      <xdr:row>194</xdr:row>
      <xdr:rowOff>38100</xdr:rowOff>
    </xdr:from>
    <xdr:to>
      <xdr:col>13</xdr:col>
      <xdr:colOff>1762125</xdr:colOff>
      <xdr:row>195</xdr:row>
      <xdr:rowOff>66675</xdr:rowOff>
    </xdr:to>
    <xdr:pic>
      <xdr:nvPicPr>
        <xdr:cNvPr id="5" name="Picture 5"/>
        <xdr:cNvPicPr preferRelativeResize="1">
          <a:picLocks noChangeAspect="1"/>
        </xdr:cNvPicPr>
      </xdr:nvPicPr>
      <xdr:blipFill>
        <a:blip r:link="rId2"/>
        <a:stretch>
          <a:fillRect/>
        </a:stretch>
      </xdr:blipFill>
      <xdr:spPr>
        <a:xfrm>
          <a:off x="15935325" y="39643050"/>
          <a:ext cx="800100" cy="228600"/>
        </a:xfrm>
        <a:prstGeom prst="rect">
          <a:avLst/>
        </a:prstGeom>
        <a:noFill/>
        <a:ln w="9525" cmpd="sng">
          <a:noFill/>
        </a:ln>
      </xdr:spPr>
    </xdr:pic>
    <xdr:clientData/>
  </xdr:twoCellAnchor>
  <xdr:twoCellAnchor>
    <xdr:from>
      <xdr:col>13</xdr:col>
      <xdr:colOff>962025</xdr:colOff>
      <xdr:row>149</xdr:row>
      <xdr:rowOff>104775</xdr:rowOff>
    </xdr:from>
    <xdr:to>
      <xdr:col>13</xdr:col>
      <xdr:colOff>1762125</xdr:colOff>
      <xdr:row>150</xdr:row>
      <xdr:rowOff>133350</xdr:rowOff>
    </xdr:to>
    <xdr:pic>
      <xdr:nvPicPr>
        <xdr:cNvPr id="6" name="Picture 6"/>
        <xdr:cNvPicPr preferRelativeResize="1">
          <a:picLocks noChangeAspect="1"/>
        </xdr:cNvPicPr>
      </xdr:nvPicPr>
      <xdr:blipFill>
        <a:blip r:link="rId2"/>
        <a:stretch>
          <a:fillRect/>
        </a:stretch>
      </xdr:blipFill>
      <xdr:spPr>
        <a:xfrm>
          <a:off x="15935325" y="30660975"/>
          <a:ext cx="800100" cy="228600"/>
        </a:xfrm>
        <a:prstGeom prst="rect">
          <a:avLst/>
        </a:prstGeom>
        <a:noFill/>
        <a:ln w="9525" cmpd="sng">
          <a:noFill/>
        </a:ln>
      </xdr:spPr>
    </xdr:pic>
    <xdr:clientData/>
  </xdr:twoCellAnchor>
  <xdr:twoCellAnchor>
    <xdr:from>
      <xdr:col>13</xdr:col>
      <xdr:colOff>942975</xdr:colOff>
      <xdr:row>100</xdr:row>
      <xdr:rowOff>85725</xdr:rowOff>
    </xdr:from>
    <xdr:to>
      <xdr:col>13</xdr:col>
      <xdr:colOff>1743075</xdr:colOff>
      <xdr:row>101</xdr:row>
      <xdr:rowOff>114300</xdr:rowOff>
    </xdr:to>
    <xdr:pic>
      <xdr:nvPicPr>
        <xdr:cNvPr id="7" name="Picture 7"/>
        <xdr:cNvPicPr preferRelativeResize="1">
          <a:picLocks noChangeAspect="1"/>
        </xdr:cNvPicPr>
      </xdr:nvPicPr>
      <xdr:blipFill>
        <a:blip r:link="rId2"/>
        <a:stretch>
          <a:fillRect/>
        </a:stretch>
      </xdr:blipFill>
      <xdr:spPr>
        <a:xfrm>
          <a:off x="15916275" y="20793075"/>
          <a:ext cx="800100" cy="228600"/>
        </a:xfrm>
        <a:prstGeom prst="rect">
          <a:avLst/>
        </a:prstGeom>
        <a:noFill/>
        <a:ln w="9525" cmpd="sng">
          <a:noFill/>
        </a:ln>
      </xdr:spPr>
    </xdr:pic>
    <xdr:clientData/>
  </xdr:twoCellAnchor>
  <xdr:twoCellAnchor>
    <xdr:from>
      <xdr:col>13</xdr:col>
      <xdr:colOff>914400</xdr:colOff>
      <xdr:row>47</xdr:row>
      <xdr:rowOff>66675</xdr:rowOff>
    </xdr:from>
    <xdr:to>
      <xdr:col>13</xdr:col>
      <xdr:colOff>1714500</xdr:colOff>
      <xdr:row>48</xdr:row>
      <xdr:rowOff>95250</xdr:rowOff>
    </xdr:to>
    <xdr:pic>
      <xdr:nvPicPr>
        <xdr:cNvPr id="8" name="Picture 8"/>
        <xdr:cNvPicPr preferRelativeResize="1">
          <a:picLocks noChangeAspect="1"/>
        </xdr:cNvPicPr>
      </xdr:nvPicPr>
      <xdr:blipFill>
        <a:blip r:link="rId2"/>
        <a:stretch>
          <a:fillRect/>
        </a:stretch>
      </xdr:blipFill>
      <xdr:spPr>
        <a:xfrm>
          <a:off x="15887700" y="9525000"/>
          <a:ext cx="800100" cy="2286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133350</xdr:rowOff>
    </xdr:from>
    <xdr:to>
      <xdr:col>1</xdr:col>
      <xdr:colOff>9525</xdr:colOff>
      <xdr:row>48</xdr:row>
      <xdr:rowOff>171450</xdr:rowOff>
    </xdr:to>
    <xdr:pic>
      <xdr:nvPicPr>
        <xdr:cNvPr id="1" name="Picture 1"/>
        <xdr:cNvPicPr preferRelativeResize="1">
          <a:picLocks noChangeAspect="1"/>
        </xdr:cNvPicPr>
      </xdr:nvPicPr>
      <xdr:blipFill>
        <a:blip r:link="rId1"/>
        <a:stretch>
          <a:fillRect/>
        </a:stretch>
      </xdr:blipFill>
      <xdr:spPr>
        <a:xfrm>
          <a:off x="9525" y="9591675"/>
          <a:ext cx="314325" cy="238125"/>
        </a:xfrm>
        <a:prstGeom prst="rect">
          <a:avLst/>
        </a:prstGeom>
        <a:noFill/>
        <a:ln w="9525" cmpd="sng">
          <a:noFill/>
        </a:ln>
      </xdr:spPr>
    </xdr:pic>
    <xdr:clientData/>
  </xdr:twoCellAnchor>
  <xdr:twoCellAnchor>
    <xdr:from>
      <xdr:col>0</xdr:col>
      <xdr:colOff>57150</xdr:colOff>
      <xdr:row>100</xdr:row>
      <xdr:rowOff>123825</xdr:rowOff>
    </xdr:from>
    <xdr:to>
      <xdr:col>1</xdr:col>
      <xdr:colOff>57150</xdr:colOff>
      <xdr:row>101</xdr:row>
      <xdr:rowOff>161925</xdr:rowOff>
    </xdr:to>
    <xdr:pic>
      <xdr:nvPicPr>
        <xdr:cNvPr id="2" name="Picture 2"/>
        <xdr:cNvPicPr preferRelativeResize="1">
          <a:picLocks noChangeAspect="1"/>
        </xdr:cNvPicPr>
      </xdr:nvPicPr>
      <xdr:blipFill>
        <a:blip r:link="rId1"/>
        <a:stretch>
          <a:fillRect/>
        </a:stretch>
      </xdr:blipFill>
      <xdr:spPr>
        <a:xfrm>
          <a:off x="57150" y="20831175"/>
          <a:ext cx="314325" cy="238125"/>
        </a:xfrm>
        <a:prstGeom prst="rect">
          <a:avLst/>
        </a:prstGeom>
        <a:noFill/>
        <a:ln w="9525" cmpd="sng">
          <a:noFill/>
        </a:ln>
      </xdr:spPr>
    </xdr:pic>
    <xdr:clientData/>
  </xdr:twoCellAnchor>
  <xdr:twoCellAnchor>
    <xdr:from>
      <xdr:col>0</xdr:col>
      <xdr:colOff>57150</xdr:colOff>
      <xdr:row>149</xdr:row>
      <xdr:rowOff>95250</xdr:rowOff>
    </xdr:from>
    <xdr:to>
      <xdr:col>1</xdr:col>
      <xdr:colOff>57150</xdr:colOff>
      <xdr:row>150</xdr:row>
      <xdr:rowOff>133350</xdr:rowOff>
    </xdr:to>
    <xdr:pic>
      <xdr:nvPicPr>
        <xdr:cNvPr id="3" name="Picture 3"/>
        <xdr:cNvPicPr preferRelativeResize="1">
          <a:picLocks noChangeAspect="1"/>
        </xdr:cNvPicPr>
      </xdr:nvPicPr>
      <xdr:blipFill>
        <a:blip r:link="rId1"/>
        <a:stretch>
          <a:fillRect/>
        </a:stretch>
      </xdr:blipFill>
      <xdr:spPr>
        <a:xfrm>
          <a:off x="57150" y="30651450"/>
          <a:ext cx="314325" cy="238125"/>
        </a:xfrm>
        <a:prstGeom prst="rect">
          <a:avLst/>
        </a:prstGeom>
        <a:noFill/>
        <a:ln w="9525" cmpd="sng">
          <a:noFill/>
        </a:ln>
      </xdr:spPr>
    </xdr:pic>
    <xdr:clientData/>
  </xdr:twoCellAnchor>
  <xdr:twoCellAnchor>
    <xdr:from>
      <xdr:col>0</xdr:col>
      <xdr:colOff>57150</xdr:colOff>
      <xdr:row>194</xdr:row>
      <xdr:rowOff>85725</xdr:rowOff>
    </xdr:from>
    <xdr:to>
      <xdr:col>1</xdr:col>
      <xdr:colOff>57150</xdr:colOff>
      <xdr:row>195</xdr:row>
      <xdr:rowOff>123825</xdr:rowOff>
    </xdr:to>
    <xdr:pic>
      <xdr:nvPicPr>
        <xdr:cNvPr id="4" name="Picture 4"/>
        <xdr:cNvPicPr preferRelativeResize="1">
          <a:picLocks noChangeAspect="1"/>
        </xdr:cNvPicPr>
      </xdr:nvPicPr>
      <xdr:blipFill>
        <a:blip r:link="rId1"/>
        <a:stretch>
          <a:fillRect/>
        </a:stretch>
      </xdr:blipFill>
      <xdr:spPr>
        <a:xfrm>
          <a:off x="57150" y="39690675"/>
          <a:ext cx="314325" cy="238125"/>
        </a:xfrm>
        <a:prstGeom prst="rect">
          <a:avLst/>
        </a:prstGeom>
        <a:noFill/>
        <a:ln w="9525" cmpd="sng">
          <a:noFill/>
        </a:ln>
      </xdr:spPr>
    </xdr:pic>
    <xdr:clientData/>
  </xdr:twoCellAnchor>
  <xdr:twoCellAnchor>
    <xdr:from>
      <xdr:col>13</xdr:col>
      <xdr:colOff>962025</xdr:colOff>
      <xdr:row>194</xdr:row>
      <xdr:rowOff>38100</xdr:rowOff>
    </xdr:from>
    <xdr:to>
      <xdr:col>13</xdr:col>
      <xdr:colOff>1762125</xdr:colOff>
      <xdr:row>195</xdr:row>
      <xdr:rowOff>66675</xdr:rowOff>
    </xdr:to>
    <xdr:pic>
      <xdr:nvPicPr>
        <xdr:cNvPr id="5" name="Picture 5"/>
        <xdr:cNvPicPr preferRelativeResize="1">
          <a:picLocks noChangeAspect="1"/>
        </xdr:cNvPicPr>
      </xdr:nvPicPr>
      <xdr:blipFill>
        <a:blip r:link="rId2"/>
        <a:stretch>
          <a:fillRect/>
        </a:stretch>
      </xdr:blipFill>
      <xdr:spPr>
        <a:xfrm>
          <a:off x="15935325" y="39643050"/>
          <a:ext cx="800100" cy="228600"/>
        </a:xfrm>
        <a:prstGeom prst="rect">
          <a:avLst/>
        </a:prstGeom>
        <a:noFill/>
        <a:ln w="9525" cmpd="sng">
          <a:noFill/>
        </a:ln>
      </xdr:spPr>
    </xdr:pic>
    <xdr:clientData/>
  </xdr:twoCellAnchor>
  <xdr:twoCellAnchor>
    <xdr:from>
      <xdr:col>13</xdr:col>
      <xdr:colOff>962025</xdr:colOff>
      <xdr:row>149</xdr:row>
      <xdr:rowOff>104775</xdr:rowOff>
    </xdr:from>
    <xdr:to>
      <xdr:col>13</xdr:col>
      <xdr:colOff>1762125</xdr:colOff>
      <xdr:row>150</xdr:row>
      <xdr:rowOff>133350</xdr:rowOff>
    </xdr:to>
    <xdr:pic>
      <xdr:nvPicPr>
        <xdr:cNvPr id="6" name="Picture 6"/>
        <xdr:cNvPicPr preferRelativeResize="1">
          <a:picLocks noChangeAspect="1"/>
        </xdr:cNvPicPr>
      </xdr:nvPicPr>
      <xdr:blipFill>
        <a:blip r:link="rId2"/>
        <a:stretch>
          <a:fillRect/>
        </a:stretch>
      </xdr:blipFill>
      <xdr:spPr>
        <a:xfrm>
          <a:off x="15935325" y="30660975"/>
          <a:ext cx="800100" cy="228600"/>
        </a:xfrm>
        <a:prstGeom prst="rect">
          <a:avLst/>
        </a:prstGeom>
        <a:noFill/>
        <a:ln w="9525" cmpd="sng">
          <a:noFill/>
        </a:ln>
      </xdr:spPr>
    </xdr:pic>
    <xdr:clientData/>
  </xdr:twoCellAnchor>
  <xdr:twoCellAnchor>
    <xdr:from>
      <xdr:col>13</xdr:col>
      <xdr:colOff>942975</xdr:colOff>
      <xdr:row>100</xdr:row>
      <xdr:rowOff>85725</xdr:rowOff>
    </xdr:from>
    <xdr:to>
      <xdr:col>13</xdr:col>
      <xdr:colOff>1743075</xdr:colOff>
      <xdr:row>101</xdr:row>
      <xdr:rowOff>114300</xdr:rowOff>
    </xdr:to>
    <xdr:pic>
      <xdr:nvPicPr>
        <xdr:cNvPr id="7" name="Picture 7"/>
        <xdr:cNvPicPr preferRelativeResize="1">
          <a:picLocks noChangeAspect="1"/>
        </xdr:cNvPicPr>
      </xdr:nvPicPr>
      <xdr:blipFill>
        <a:blip r:link="rId2"/>
        <a:stretch>
          <a:fillRect/>
        </a:stretch>
      </xdr:blipFill>
      <xdr:spPr>
        <a:xfrm>
          <a:off x="15916275" y="20793075"/>
          <a:ext cx="800100" cy="228600"/>
        </a:xfrm>
        <a:prstGeom prst="rect">
          <a:avLst/>
        </a:prstGeom>
        <a:noFill/>
        <a:ln w="9525" cmpd="sng">
          <a:noFill/>
        </a:ln>
      </xdr:spPr>
    </xdr:pic>
    <xdr:clientData/>
  </xdr:twoCellAnchor>
  <xdr:twoCellAnchor>
    <xdr:from>
      <xdr:col>13</xdr:col>
      <xdr:colOff>914400</xdr:colOff>
      <xdr:row>47</xdr:row>
      <xdr:rowOff>66675</xdr:rowOff>
    </xdr:from>
    <xdr:to>
      <xdr:col>13</xdr:col>
      <xdr:colOff>1714500</xdr:colOff>
      <xdr:row>48</xdr:row>
      <xdr:rowOff>95250</xdr:rowOff>
    </xdr:to>
    <xdr:pic>
      <xdr:nvPicPr>
        <xdr:cNvPr id="8" name="Picture 8"/>
        <xdr:cNvPicPr preferRelativeResize="1">
          <a:picLocks noChangeAspect="1"/>
        </xdr:cNvPicPr>
      </xdr:nvPicPr>
      <xdr:blipFill>
        <a:blip r:link="rId2"/>
        <a:stretch>
          <a:fillRect/>
        </a:stretch>
      </xdr:blipFill>
      <xdr:spPr>
        <a:xfrm>
          <a:off x="15887700" y="9525000"/>
          <a:ext cx="800100" cy="2286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133350</xdr:rowOff>
    </xdr:from>
    <xdr:to>
      <xdr:col>1</xdr:col>
      <xdr:colOff>9525</xdr:colOff>
      <xdr:row>48</xdr:row>
      <xdr:rowOff>171450</xdr:rowOff>
    </xdr:to>
    <xdr:pic>
      <xdr:nvPicPr>
        <xdr:cNvPr id="1" name="Picture 1"/>
        <xdr:cNvPicPr preferRelativeResize="1">
          <a:picLocks noChangeAspect="1"/>
        </xdr:cNvPicPr>
      </xdr:nvPicPr>
      <xdr:blipFill>
        <a:blip r:link="rId1"/>
        <a:stretch>
          <a:fillRect/>
        </a:stretch>
      </xdr:blipFill>
      <xdr:spPr>
        <a:xfrm>
          <a:off x="9525" y="9591675"/>
          <a:ext cx="314325" cy="238125"/>
        </a:xfrm>
        <a:prstGeom prst="rect">
          <a:avLst/>
        </a:prstGeom>
        <a:noFill/>
        <a:ln w="9525" cmpd="sng">
          <a:noFill/>
        </a:ln>
      </xdr:spPr>
    </xdr:pic>
    <xdr:clientData/>
  </xdr:twoCellAnchor>
  <xdr:twoCellAnchor>
    <xdr:from>
      <xdr:col>0</xdr:col>
      <xdr:colOff>57150</xdr:colOff>
      <xdr:row>100</xdr:row>
      <xdr:rowOff>123825</xdr:rowOff>
    </xdr:from>
    <xdr:to>
      <xdr:col>1</xdr:col>
      <xdr:colOff>57150</xdr:colOff>
      <xdr:row>101</xdr:row>
      <xdr:rowOff>161925</xdr:rowOff>
    </xdr:to>
    <xdr:pic>
      <xdr:nvPicPr>
        <xdr:cNvPr id="2" name="Picture 2"/>
        <xdr:cNvPicPr preferRelativeResize="1">
          <a:picLocks noChangeAspect="1"/>
        </xdr:cNvPicPr>
      </xdr:nvPicPr>
      <xdr:blipFill>
        <a:blip r:link="rId1"/>
        <a:stretch>
          <a:fillRect/>
        </a:stretch>
      </xdr:blipFill>
      <xdr:spPr>
        <a:xfrm>
          <a:off x="57150" y="20831175"/>
          <a:ext cx="314325" cy="238125"/>
        </a:xfrm>
        <a:prstGeom prst="rect">
          <a:avLst/>
        </a:prstGeom>
        <a:noFill/>
        <a:ln w="9525" cmpd="sng">
          <a:noFill/>
        </a:ln>
      </xdr:spPr>
    </xdr:pic>
    <xdr:clientData/>
  </xdr:twoCellAnchor>
  <xdr:twoCellAnchor>
    <xdr:from>
      <xdr:col>0</xdr:col>
      <xdr:colOff>57150</xdr:colOff>
      <xdr:row>149</xdr:row>
      <xdr:rowOff>95250</xdr:rowOff>
    </xdr:from>
    <xdr:to>
      <xdr:col>1</xdr:col>
      <xdr:colOff>57150</xdr:colOff>
      <xdr:row>150</xdr:row>
      <xdr:rowOff>133350</xdr:rowOff>
    </xdr:to>
    <xdr:pic>
      <xdr:nvPicPr>
        <xdr:cNvPr id="3" name="Picture 3"/>
        <xdr:cNvPicPr preferRelativeResize="1">
          <a:picLocks noChangeAspect="1"/>
        </xdr:cNvPicPr>
      </xdr:nvPicPr>
      <xdr:blipFill>
        <a:blip r:link="rId1"/>
        <a:stretch>
          <a:fillRect/>
        </a:stretch>
      </xdr:blipFill>
      <xdr:spPr>
        <a:xfrm>
          <a:off x="57150" y="30651450"/>
          <a:ext cx="314325" cy="238125"/>
        </a:xfrm>
        <a:prstGeom prst="rect">
          <a:avLst/>
        </a:prstGeom>
        <a:noFill/>
        <a:ln w="9525" cmpd="sng">
          <a:noFill/>
        </a:ln>
      </xdr:spPr>
    </xdr:pic>
    <xdr:clientData/>
  </xdr:twoCellAnchor>
  <xdr:twoCellAnchor>
    <xdr:from>
      <xdr:col>0</xdr:col>
      <xdr:colOff>57150</xdr:colOff>
      <xdr:row>194</xdr:row>
      <xdr:rowOff>85725</xdr:rowOff>
    </xdr:from>
    <xdr:to>
      <xdr:col>1</xdr:col>
      <xdr:colOff>57150</xdr:colOff>
      <xdr:row>195</xdr:row>
      <xdr:rowOff>123825</xdr:rowOff>
    </xdr:to>
    <xdr:pic>
      <xdr:nvPicPr>
        <xdr:cNvPr id="4" name="Picture 4"/>
        <xdr:cNvPicPr preferRelativeResize="1">
          <a:picLocks noChangeAspect="1"/>
        </xdr:cNvPicPr>
      </xdr:nvPicPr>
      <xdr:blipFill>
        <a:blip r:link="rId1"/>
        <a:stretch>
          <a:fillRect/>
        </a:stretch>
      </xdr:blipFill>
      <xdr:spPr>
        <a:xfrm>
          <a:off x="57150" y="39690675"/>
          <a:ext cx="314325" cy="238125"/>
        </a:xfrm>
        <a:prstGeom prst="rect">
          <a:avLst/>
        </a:prstGeom>
        <a:noFill/>
        <a:ln w="9525" cmpd="sng">
          <a:noFill/>
        </a:ln>
      </xdr:spPr>
    </xdr:pic>
    <xdr:clientData/>
  </xdr:twoCellAnchor>
  <xdr:twoCellAnchor>
    <xdr:from>
      <xdr:col>13</xdr:col>
      <xdr:colOff>962025</xdr:colOff>
      <xdr:row>194</xdr:row>
      <xdr:rowOff>38100</xdr:rowOff>
    </xdr:from>
    <xdr:to>
      <xdr:col>13</xdr:col>
      <xdr:colOff>1762125</xdr:colOff>
      <xdr:row>195</xdr:row>
      <xdr:rowOff>66675</xdr:rowOff>
    </xdr:to>
    <xdr:pic>
      <xdr:nvPicPr>
        <xdr:cNvPr id="5" name="Picture 5"/>
        <xdr:cNvPicPr preferRelativeResize="1">
          <a:picLocks noChangeAspect="1"/>
        </xdr:cNvPicPr>
      </xdr:nvPicPr>
      <xdr:blipFill>
        <a:blip r:link="rId2"/>
        <a:stretch>
          <a:fillRect/>
        </a:stretch>
      </xdr:blipFill>
      <xdr:spPr>
        <a:xfrm>
          <a:off x="15935325" y="39643050"/>
          <a:ext cx="800100" cy="228600"/>
        </a:xfrm>
        <a:prstGeom prst="rect">
          <a:avLst/>
        </a:prstGeom>
        <a:noFill/>
        <a:ln w="9525" cmpd="sng">
          <a:noFill/>
        </a:ln>
      </xdr:spPr>
    </xdr:pic>
    <xdr:clientData/>
  </xdr:twoCellAnchor>
  <xdr:twoCellAnchor>
    <xdr:from>
      <xdr:col>13</xdr:col>
      <xdr:colOff>962025</xdr:colOff>
      <xdr:row>149</xdr:row>
      <xdr:rowOff>104775</xdr:rowOff>
    </xdr:from>
    <xdr:to>
      <xdr:col>13</xdr:col>
      <xdr:colOff>1762125</xdr:colOff>
      <xdr:row>150</xdr:row>
      <xdr:rowOff>133350</xdr:rowOff>
    </xdr:to>
    <xdr:pic>
      <xdr:nvPicPr>
        <xdr:cNvPr id="6" name="Picture 6"/>
        <xdr:cNvPicPr preferRelativeResize="1">
          <a:picLocks noChangeAspect="1"/>
        </xdr:cNvPicPr>
      </xdr:nvPicPr>
      <xdr:blipFill>
        <a:blip r:link="rId2"/>
        <a:stretch>
          <a:fillRect/>
        </a:stretch>
      </xdr:blipFill>
      <xdr:spPr>
        <a:xfrm>
          <a:off x="15935325" y="30660975"/>
          <a:ext cx="800100" cy="228600"/>
        </a:xfrm>
        <a:prstGeom prst="rect">
          <a:avLst/>
        </a:prstGeom>
        <a:noFill/>
        <a:ln w="9525" cmpd="sng">
          <a:noFill/>
        </a:ln>
      </xdr:spPr>
    </xdr:pic>
    <xdr:clientData/>
  </xdr:twoCellAnchor>
  <xdr:twoCellAnchor>
    <xdr:from>
      <xdr:col>13</xdr:col>
      <xdr:colOff>942975</xdr:colOff>
      <xdr:row>100</xdr:row>
      <xdr:rowOff>85725</xdr:rowOff>
    </xdr:from>
    <xdr:to>
      <xdr:col>13</xdr:col>
      <xdr:colOff>1743075</xdr:colOff>
      <xdr:row>101</xdr:row>
      <xdr:rowOff>114300</xdr:rowOff>
    </xdr:to>
    <xdr:pic>
      <xdr:nvPicPr>
        <xdr:cNvPr id="7" name="Picture 7"/>
        <xdr:cNvPicPr preferRelativeResize="1">
          <a:picLocks noChangeAspect="1"/>
        </xdr:cNvPicPr>
      </xdr:nvPicPr>
      <xdr:blipFill>
        <a:blip r:link="rId2"/>
        <a:stretch>
          <a:fillRect/>
        </a:stretch>
      </xdr:blipFill>
      <xdr:spPr>
        <a:xfrm>
          <a:off x="15916275" y="20793075"/>
          <a:ext cx="800100" cy="228600"/>
        </a:xfrm>
        <a:prstGeom prst="rect">
          <a:avLst/>
        </a:prstGeom>
        <a:noFill/>
        <a:ln w="9525" cmpd="sng">
          <a:noFill/>
        </a:ln>
      </xdr:spPr>
    </xdr:pic>
    <xdr:clientData/>
  </xdr:twoCellAnchor>
  <xdr:twoCellAnchor>
    <xdr:from>
      <xdr:col>13</xdr:col>
      <xdr:colOff>914400</xdr:colOff>
      <xdr:row>47</xdr:row>
      <xdr:rowOff>66675</xdr:rowOff>
    </xdr:from>
    <xdr:to>
      <xdr:col>13</xdr:col>
      <xdr:colOff>1714500</xdr:colOff>
      <xdr:row>48</xdr:row>
      <xdr:rowOff>95250</xdr:rowOff>
    </xdr:to>
    <xdr:pic>
      <xdr:nvPicPr>
        <xdr:cNvPr id="8" name="Picture 8"/>
        <xdr:cNvPicPr preferRelativeResize="1">
          <a:picLocks noChangeAspect="1"/>
        </xdr:cNvPicPr>
      </xdr:nvPicPr>
      <xdr:blipFill>
        <a:blip r:link="rId2"/>
        <a:stretch>
          <a:fillRect/>
        </a:stretch>
      </xdr:blipFill>
      <xdr:spPr>
        <a:xfrm>
          <a:off x="15887700" y="9525000"/>
          <a:ext cx="800100" cy="2286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133350</xdr:rowOff>
    </xdr:from>
    <xdr:to>
      <xdr:col>1</xdr:col>
      <xdr:colOff>9525</xdr:colOff>
      <xdr:row>48</xdr:row>
      <xdr:rowOff>171450</xdr:rowOff>
    </xdr:to>
    <xdr:pic>
      <xdr:nvPicPr>
        <xdr:cNvPr id="1" name="Picture 1"/>
        <xdr:cNvPicPr preferRelativeResize="1">
          <a:picLocks noChangeAspect="1"/>
        </xdr:cNvPicPr>
      </xdr:nvPicPr>
      <xdr:blipFill>
        <a:blip r:link="rId1"/>
        <a:stretch>
          <a:fillRect/>
        </a:stretch>
      </xdr:blipFill>
      <xdr:spPr>
        <a:xfrm>
          <a:off x="9525" y="9591675"/>
          <a:ext cx="314325" cy="238125"/>
        </a:xfrm>
        <a:prstGeom prst="rect">
          <a:avLst/>
        </a:prstGeom>
        <a:noFill/>
        <a:ln w="9525" cmpd="sng">
          <a:noFill/>
        </a:ln>
      </xdr:spPr>
    </xdr:pic>
    <xdr:clientData/>
  </xdr:twoCellAnchor>
  <xdr:twoCellAnchor>
    <xdr:from>
      <xdr:col>0</xdr:col>
      <xdr:colOff>57150</xdr:colOff>
      <xdr:row>100</xdr:row>
      <xdr:rowOff>123825</xdr:rowOff>
    </xdr:from>
    <xdr:to>
      <xdr:col>1</xdr:col>
      <xdr:colOff>57150</xdr:colOff>
      <xdr:row>101</xdr:row>
      <xdr:rowOff>161925</xdr:rowOff>
    </xdr:to>
    <xdr:pic>
      <xdr:nvPicPr>
        <xdr:cNvPr id="2" name="Picture 2"/>
        <xdr:cNvPicPr preferRelativeResize="1">
          <a:picLocks noChangeAspect="1"/>
        </xdr:cNvPicPr>
      </xdr:nvPicPr>
      <xdr:blipFill>
        <a:blip r:link="rId1"/>
        <a:stretch>
          <a:fillRect/>
        </a:stretch>
      </xdr:blipFill>
      <xdr:spPr>
        <a:xfrm>
          <a:off x="57150" y="20831175"/>
          <a:ext cx="314325" cy="238125"/>
        </a:xfrm>
        <a:prstGeom prst="rect">
          <a:avLst/>
        </a:prstGeom>
        <a:noFill/>
        <a:ln w="9525" cmpd="sng">
          <a:noFill/>
        </a:ln>
      </xdr:spPr>
    </xdr:pic>
    <xdr:clientData/>
  </xdr:twoCellAnchor>
  <xdr:twoCellAnchor>
    <xdr:from>
      <xdr:col>0</xdr:col>
      <xdr:colOff>57150</xdr:colOff>
      <xdr:row>149</xdr:row>
      <xdr:rowOff>95250</xdr:rowOff>
    </xdr:from>
    <xdr:to>
      <xdr:col>1</xdr:col>
      <xdr:colOff>57150</xdr:colOff>
      <xdr:row>150</xdr:row>
      <xdr:rowOff>133350</xdr:rowOff>
    </xdr:to>
    <xdr:pic>
      <xdr:nvPicPr>
        <xdr:cNvPr id="3" name="Picture 3"/>
        <xdr:cNvPicPr preferRelativeResize="1">
          <a:picLocks noChangeAspect="1"/>
        </xdr:cNvPicPr>
      </xdr:nvPicPr>
      <xdr:blipFill>
        <a:blip r:link="rId1"/>
        <a:stretch>
          <a:fillRect/>
        </a:stretch>
      </xdr:blipFill>
      <xdr:spPr>
        <a:xfrm>
          <a:off x="57150" y="30651450"/>
          <a:ext cx="314325" cy="238125"/>
        </a:xfrm>
        <a:prstGeom prst="rect">
          <a:avLst/>
        </a:prstGeom>
        <a:noFill/>
        <a:ln w="9525" cmpd="sng">
          <a:noFill/>
        </a:ln>
      </xdr:spPr>
    </xdr:pic>
    <xdr:clientData/>
  </xdr:twoCellAnchor>
  <xdr:twoCellAnchor>
    <xdr:from>
      <xdr:col>0</xdr:col>
      <xdr:colOff>57150</xdr:colOff>
      <xdr:row>195</xdr:row>
      <xdr:rowOff>85725</xdr:rowOff>
    </xdr:from>
    <xdr:to>
      <xdr:col>1</xdr:col>
      <xdr:colOff>57150</xdr:colOff>
      <xdr:row>196</xdr:row>
      <xdr:rowOff>123825</xdr:rowOff>
    </xdr:to>
    <xdr:pic>
      <xdr:nvPicPr>
        <xdr:cNvPr id="4" name="Picture 4"/>
        <xdr:cNvPicPr preferRelativeResize="1">
          <a:picLocks noChangeAspect="1"/>
        </xdr:cNvPicPr>
      </xdr:nvPicPr>
      <xdr:blipFill>
        <a:blip r:link="rId1"/>
        <a:stretch>
          <a:fillRect/>
        </a:stretch>
      </xdr:blipFill>
      <xdr:spPr>
        <a:xfrm>
          <a:off x="57150" y="39890700"/>
          <a:ext cx="314325" cy="238125"/>
        </a:xfrm>
        <a:prstGeom prst="rect">
          <a:avLst/>
        </a:prstGeom>
        <a:noFill/>
        <a:ln w="9525" cmpd="sng">
          <a:noFill/>
        </a:ln>
      </xdr:spPr>
    </xdr:pic>
    <xdr:clientData/>
  </xdr:twoCellAnchor>
  <xdr:twoCellAnchor>
    <xdr:from>
      <xdr:col>13</xdr:col>
      <xdr:colOff>962025</xdr:colOff>
      <xdr:row>195</xdr:row>
      <xdr:rowOff>38100</xdr:rowOff>
    </xdr:from>
    <xdr:to>
      <xdr:col>13</xdr:col>
      <xdr:colOff>1762125</xdr:colOff>
      <xdr:row>196</xdr:row>
      <xdr:rowOff>66675</xdr:rowOff>
    </xdr:to>
    <xdr:pic>
      <xdr:nvPicPr>
        <xdr:cNvPr id="5" name="Picture 5"/>
        <xdr:cNvPicPr preferRelativeResize="1">
          <a:picLocks noChangeAspect="1"/>
        </xdr:cNvPicPr>
      </xdr:nvPicPr>
      <xdr:blipFill>
        <a:blip r:link="rId2"/>
        <a:stretch>
          <a:fillRect/>
        </a:stretch>
      </xdr:blipFill>
      <xdr:spPr>
        <a:xfrm>
          <a:off x="15935325" y="39843075"/>
          <a:ext cx="800100" cy="228600"/>
        </a:xfrm>
        <a:prstGeom prst="rect">
          <a:avLst/>
        </a:prstGeom>
        <a:noFill/>
        <a:ln w="9525" cmpd="sng">
          <a:noFill/>
        </a:ln>
      </xdr:spPr>
    </xdr:pic>
    <xdr:clientData/>
  </xdr:twoCellAnchor>
  <xdr:twoCellAnchor>
    <xdr:from>
      <xdr:col>13</xdr:col>
      <xdr:colOff>962025</xdr:colOff>
      <xdr:row>149</xdr:row>
      <xdr:rowOff>104775</xdr:rowOff>
    </xdr:from>
    <xdr:to>
      <xdr:col>13</xdr:col>
      <xdr:colOff>1762125</xdr:colOff>
      <xdr:row>150</xdr:row>
      <xdr:rowOff>133350</xdr:rowOff>
    </xdr:to>
    <xdr:pic>
      <xdr:nvPicPr>
        <xdr:cNvPr id="6" name="Picture 6"/>
        <xdr:cNvPicPr preferRelativeResize="1">
          <a:picLocks noChangeAspect="1"/>
        </xdr:cNvPicPr>
      </xdr:nvPicPr>
      <xdr:blipFill>
        <a:blip r:link="rId2"/>
        <a:stretch>
          <a:fillRect/>
        </a:stretch>
      </xdr:blipFill>
      <xdr:spPr>
        <a:xfrm>
          <a:off x="15935325" y="30660975"/>
          <a:ext cx="800100" cy="228600"/>
        </a:xfrm>
        <a:prstGeom prst="rect">
          <a:avLst/>
        </a:prstGeom>
        <a:noFill/>
        <a:ln w="9525" cmpd="sng">
          <a:noFill/>
        </a:ln>
      </xdr:spPr>
    </xdr:pic>
    <xdr:clientData/>
  </xdr:twoCellAnchor>
  <xdr:twoCellAnchor>
    <xdr:from>
      <xdr:col>13</xdr:col>
      <xdr:colOff>942975</xdr:colOff>
      <xdr:row>100</xdr:row>
      <xdr:rowOff>85725</xdr:rowOff>
    </xdr:from>
    <xdr:to>
      <xdr:col>13</xdr:col>
      <xdr:colOff>1743075</xdr:colOff>
      <xdr:row>101</xdr:row>
      <xdr:rowOff>114300</xdr:rowOff>
    </xdr:to>
    <xdr:pic>
      <xdr:nvPicPr>
        <xdr:cNvPr id="7" name="Picture 7"/>
        <xdr:cNvPicPr preferRelativeResize="1">
          <a:picLocks noChangeAspect="1"/>
        </xdr:cNvPicPr>
      </xdr:nvPicPr>
      <xdr:blipFill>
        <a:blip r:link="rId2"/>
        <a:stretch>
          <a:fillRect/>
        </a:stretch>
      </xdr:blipFill>
      <xdr:spPr>
        <a:xfrm>
          <a:off x="15916275" y="20793075"/>
          <a:ext cx="800100" cy="228600"/>
        </a:xfrm>
        <a:prstGeom prst="rect">
          <a:avLst/>
        </a:prstGeom>
        <a:noFill/>
        <a:ln w="9525" cmpd="sng">
          <a:noFill/>
        </a:ln>
      </xdr:spPr>
    </xdr:pic>
    <xdr:clientData/>
  </xdr:twoCellAnchor>
  <xdr:twoCellAnchor>
    <xdr:from>
      <xdr:col>13</xdr:col>
      <xdr:colOff>914400</xdr:colOff>
      <xdr:row>47</xdr:row>
      <xdr:rowOff>66675</xdr:rowOff>
    </xdr:from>
    <xdr:to>
      <xdr:col>13</xdr:col>
      <xdr:colOff>1714500</xdr:colOff>
      <xdr:row>48</xdr:row>
      <xdr:rowOff>95250</xdr:rowOff>
    </xdr:to>
    <xdr:pic>
      <xdr:nvPicPr>
        <xdr:cNvPr id="8" name="Picture 8"/>
        <xdr:cNvPicPr preferRelativeResize="1">
          <a:picLocks noChangeAspect="1"/>
        </xdr:cNvPicPr>
      </xdr:nvPicPr>
      <xdr:blipFill>
        <a:blip r:link="rId2"/>
        <a:stretch>
          <a:fillRect/>
        </a:stretch>
      </xdr:blipFill>
      <xdr:spPr>
        <a:xfrm>
          <a:off x="15887700" y="9525000"/>
          <a:ext cx="8001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44</xdr:row>
      <xdr:rowOff>104775</xdr:rowOff>
    </xdr:from>
    <xdr:to>
      <xdr:col>1</xdr:col>
      <xdr:colOff>38100</xdr:colOff>
      <xdr:row>45</xdr:row>
      <xdr:rowOff>142875</xdr:rowOff>
    </xdr:to>
    <xdr:pic>
      <xdr:nvPicPr>
        <xdr:cNvPr id="1" name="Picture 1"/>
        <xdr:cNvPicPr preferRelativeResize="1">
          <a:picLocks noChangeAspect="1"/>
        </xdr:cNvPicPr>
      </xdr:nvPicPr>
      <xdr:blipFill>
        <a:blip r:link="rId1"/>
        <a:stretch>
          <a:fillRect/>
        </a:stretch>
      </xdr:blipFill>
      <xdr:spPr>
        <a:xfrm>
          <a:off x="38100" y="8610600"/>
          <a:ext cx="314325" cy="238125"/>
        </a:xfrm>
        <a:prstGeom prst="rect">
          <a:avLst/>
        </a:prstGeom>
        <a:noFill/>
        <a:ln w="9525" cmpd="sng">
          <a:noFill/>
        </a:ln>
      </xdr:spPr>
    </xdr:pic>
    <xdr:clientData/>
  </xdr:twoCellAnchor>
  <xdr:twoCellAnchor>
    <xdr:from>
      <xdr:col>0</xdr:col>
      <xdr:colOff>38100</xdr:colOff>
      <xdr:row>97</xdr:row>
      <xdr:rowOff>0</xdr:rowOff>
    </xdr:from>
    <xdr:to>
      <xdr:col>1</xdr:col>
      <xdr:colOff>38100</xdr:colOff>
      <xdr:row>98</xdr:row>
      <xdr:rowOff>152400</xdr:rowOff>
    </xdr:to>
    <xdr:pic>
      <xdr:nvPicPr>
        <xdr:cNvPr id="2" name="Picture 2"/>
        <xdr:cNvPicPr preferRelativeResize="1">
          <a:picLocks noChangeAspect="1"/>
        </xdr:cNvPicPr>
      </xdr:nvPicPr>
      <xdr:blipFill>
        <a:blip r:link="rId1"/>
        <a:stretch>
          <a:fillRect/>
        </a:stretch>
      </xdr:blipFill>
      <xdr:spPr>
        <a:xfrm>
          <a:off x="38100" y="19688175"/>
          <a:ext cx="314325" cy="238125"/>
        </a:xfrm>
        <a:prstGeom prst="rect">
          <a:avLst/>
        </a:prstGeom>
        <a:noFill/>
        <a:ln w="9525" cmpd="sng">
          <a:noFill/>
        </a:ln>
      </xdr:spPr>
    </xdr:pic>
    <xdr:clientData/>
  </xdr:twoCellAnchor>
  <xdr:twoCellAnchor>
    <xdr:from>
      <xdr:col>0</xdr:col>
      <xdr:colOff>57150</xdr:colOff>
      <xdr:row>145</xdr:row>
      <xdr:rowOff>85725</xdr:rowOff>
    </xdr:from>
    <xdr:to>
      <xdr:col>1</xdr:col>
      <xdr:colOff>57150</xdr:colOff>
      <xdr:row>146</xdr:row>
      <xdr:rowOff>123825</xdr:rowOff>
    </xdr:to>
    <xdr:pic>
      <xdr:nvPicPr>
        <xdr:cNvPr id="3" name="Picture 3"/>
        <xdr:cNvPicPr preferRelativeResize="1">
          <a:picLocks noChangeAspect="1"/>
        </xdr:cNvPicPr>
      </xdr:nvPicPr>
      <xdr:blipFill>
        <a:blip r:link="rId1"/>
        <a:stretch>
          <a:fillRect/>
        </a:stretch>
      </xdr:blipFill>
      <xdr:spPr>
        <a:xfrm>
          <a:off x="57150" y="28784550"/>
          <a:ext cx="314325" cy="238125"/>
        </a:xfrm>
        <a:prstGeom prst="rect">
          <a:avLst/>
        </a:prstGeom>
        <a:noFill/>
        <a:ln w="9525" cmpd="sng">
          <a:noFill/>
        </a:ln>
      </xdr:spPr>
    </xdr:pic>
    <xdr:clientData/>
  </xdr:twoCellAnchor>
  <xdr:twoCellAnchor>
    <xdr:from>
      <xdr:col>0</xdr:col>
      <xdr:colOff>38100</xdr:colOff>
      <xdr:row>190</xdr:row>
      <xdr:rowOff>85725</xdr:rowOff>
    </xdr:from>
    <xdr:to>
      <xdr:col>1</xdr:col>
      <xdr:colOff>38100</xdr:colOff>
      <xdr:row>191</xdr:row>
      <xdr:rowOff>133350</xdr:rowOff>
    </xdr:to>
    <xdr:pic>
      <xdr:nvPicPr>
        <xdr:cNvPr id="4" name="Picture 4"/>
        <xdr:cNvPicPr preferRelativeResize="1">
          <a:picLocks noChangeAspect="1"/>
        </xdr:cNvPicPr>
      </xdr:nvPicPr>
      <xdr:blipFill>
        <a:blip r:link="rId1"/>
        <a:stretch>
          <a:fillRect/>
        </a:stretch>
      </xdr:blipFill>
      <xdr:spPr>
        <a:xfrm>
          <a:off x="38100" y="37823775"/>
          <a:ext cx="314325" cy="238125"/>
        </a:xfrm>
        <a:prstGeom prst="rect">
          <a:avLst/>
        </a:prstGeom>
        <a:noFill/>
        <a:ln w="9525" cmpd="sng">
          <a:noFill/>
        </a:ln>
      </xdr:spPr>
    </xdr:pic>
    <xdr:clientData/>
  </xdr:twoCellAnchor>
  <xdr:twoCellAnchor>
    <xdr:from>
      <xdr:col>12</xdr:col>
      <xdr:colOff>1704975</xdr:colOff>
      <xdr:row>190</xdr:row>
      <xdr:rowOff>57150</xdr:rowOff>
    </xdr:from>
    <xdr:to>
      <xdr:col>12</xdr:col>
      <xdr:colOff>2505075</xdr:colOff>
      <xdr:row>191</xdr:row>
      <xdr:rowOff>95250</xdr:rowOff>
    </xdr:to>
    <xdr:pic>
      <xdr:nvPicPr>
        <xdr:cNvPr id="5" name="Picture 5"/>
        <xdr:cNvPicPr preferRelativeResize="1">
          <a:picLocks noChangeAspect="1"/>
        </xdr:cNvPicPr>
      </xdr:nvPicPr>
      <xdr:blipFill>
        <a:blip r:link="rId2"/>
        <a:stretch>
          <a:fillRect/>
        </a:stretch>
      </xdr:blipFill>
      <xdr:spPr>
        <a:xfrm>
          <a:off x="15763875" y="37795200"/>
          <a:ext cx="800100" cy="228600"/>
        </a:xfrm>
        <a:prstGeom prst="rect">
          <a:avLst/>
        </a:prstGeom>
        <a:noFill/>
        <a:ln w="9525" cmpd="sng">
          <a:noFill/>
        </a:ln>
      </xdr:spPr>
    </xdr:pic>
    <xdr:clientData/>
  </xdr:twoCellAnchor>
  <xdr:twoCellAnchor>
    <xdr:from>
      <xdr:col>12</xdr:col>
      <xdr:colOff>1724025</xdr:colOff>
      <xdr:row>145</xdr:row>
      <xdr:rowOff>95250</xdr:rowOff>
    </xdr:from>
    <xdr:to>
      <xdr:col>12</xdr:col>
      <xdr:colOff>2524125</xdr:colOff>
      <xdr:row>146</xdr:row>
      <xdr:rowOff>123825</xdr:rowOff>
    </xdr:to>
    <xdr:pic>
      <xdr:nvPicPr>
        <xdr:cNvPr id="6" name="Picture 6"/>
        <xdr:cNvPicPr preferRelativeResize="1">
          <a:picLocks noChangeAspect="1"/>
        </xdr:cNvPicPr>
      </xdr:nvPicPr>
      <xdr:blipFill>
        <a:blip r:link="rId2"/>
        <a:stretch>
          <a:fillRect/>
        </a:stretch>
      </xdr:blipFill>
      <xdr:spPr>
        <a:xfrm>
          <a:off x="15782925" y="28794075"/>
          <a:ext cx="800100" cy="228600"/>
        </a:xfrm>
        <a:prstGeom prst="rect">
          <a:avLst/>
        </a:prstGeom>
        <a:noFill/>
        <a:ln w="9525" cmpd="sng">
          <a:noFill/>
        </a:ln>
      </xdr:spPr>
    </xdr:pic>
    <xdr:clientData/>
  </xdr:twoCellAnchor>
  <xdr:twoCellAnchor>
    <xdr:from>
      <xdr:col>12</xdr:col>
      <xdr:colOff>1752600</xdr:colOff>
      <xdr:row>96</xdr:row>
      <xdr:rowOff>95250</xdr:rowOff>
    </xdr:from>
    <xdr:to>
      <xdr:col>12</xdr:col>
      <xdr:colOff>2552700</xdr:colOff>
      <xdr:row>98</xdr:row>
      <xdr:rowOff>114300</xdr:rowOff>
    </xdr:to>
    <xdr:pic>
      <xdr:nvPicPr>
        <xdr:cNvPr id="7" name="Picture 7"/>
        <xdr:cNvPicPr preferRelativeResize="1">
          <a:picLocks noChangeAspect="1"/>
        </xdr:cNvPicPr>
      </xdr:nvPicPr>
      <xdr:blipFill>
        <a:blip r:link="rId2"/>
        <a:stretch>
          <a:fillRect/>
        </a:stretch>
      </xdr:blipFill>
      <xdr:spPr>
        <a:xfrm>
          <a:off x="15811500" y="19650075"/>
          <a:ext cx="800100" cy="238125"/>
        </a:xfrm>
        <a:prstGeom prst="rect">
          <a:avLst/>
        </a:prstGeom>
        <a:noFill/>
        <a:ln w="9525" cmpd="sng">
          <a:noFill/>
        </a:ln>
      </xdr:spPr>
    </xdr:pic>
    <xdr:clientData/>
  </xdr:twoCellAnchor>
  <xdr:twoCellAnchor>
    <xdr:from>
      <xdr:col>12</xdr:col>
      <xdr:colOff>1752600</xdr:colOff>
      <xdr:row>44</xdr:row>
      <xdr:rowOff>152400</xdr:rowOff>
    </xdr:from>
    <xdr:to>
      <xdr:col>12</xdr:col>
      <xdr:colOff>2552700</xdr:colOff>
      <xdr:row>45</xdr:row>
      <xdr:rowOff>180975</xdr:rowOff>
    </xdr:to>
    <xdr:pic>
      <xdr:nvPicPr>
        <xdr:cNvPr id="8" name="Picture 8"/>
        <xdr:cNvPicPr preferRelativeResize="1">
          <a:picLocks noChangeAspect="1"/>
        </xdr:cNvPicPr>
      </xdr:nvPicPr>
      <xdr:blipFill>
        <a:blip r:link="rId2"/>
        <a:stretch>
          <a:fillRect/>
        </a:stretch>
      </xdr:blipFill>
      <xdr:spPr>
        <a:xfrm>
          <a:off x="15811500" y="8658225"/>
          <a:ext cx="800100" cy="2286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133350</xdr:rowOff>
    </xdr:from>
    <xdr:to>
      <xdr:col>1</xdr:col>
      <xdr:colOff>9525</xdr:colOff>
      <xdr:row>48</xdr:row>
      <xdr:rowOff>171450</xdr:rowOff>
    </xdr:to>
    <xdr:pic>
      <xdr:nvPicPr>
        <xdr:cNvPr id="1" name="Picture 1"/>
        <xdr:cNvPicPr preferRelativeResize="1">
          <a:picLocks noChangeAspect="1"/>
        </xdr:cNvPicPr>
      </xdr:nvPicPr>
      <xdr:blipFill>
        <a:blip r:link="rId1"/>
        <a:stretch>
          <a:fillRect/>
        </a:stretch>
      </xdr:blipFill>
      <xdr:spPr>
        <a:xfrm>
          <a:off x="9525" y="9591675"/>
          <a:ext cx="314325" cy="238125"/>
        </a:xfrm>
        <a:prstGeom prst="rect">
          <a:avLst/>
        </a:prstGeom>
        <a:noFill/>
        <a:ln w="9525" cmpd="sng">
          <a:noFill/>
        </a:ln>
      </xdr:spPr>
    </xdr:pic>
    <xdr:clientData/>
  </xdr:twoCellAnchor>
  <xdr:twoCellAnchor>
    <xdr:from>
      <xdr:col>0</xdr:col>
      <xdr:colOff>57150</xdr:colOff>
      <xdr:row>101</xdr:row>
      <xdr:rowOff>123825</xdr:rowOff>
    </xdr:from>
    <xdr:to>
      <xdr:col>1</xdr:col>
      <xdr:colOff>57150</xdr:colOff>
      <xdr:row>102</xdr:row>
      <xdr:rowOff>161925</xdr:rowOff>
    </xdr:to>
    <xdr:pic>
      <xdr:nvPicPr>
        <xdr:cNvPr id="2" name="Picture 2"/>
        <xdr:cNvPicPr preferRelativeResize="1">
          <a:picLocks noChangeAspect="1"/>
        </xdr:cNvPicPr>
      </xdr:nvPicPr>
      <xdr:blipFill>
        <a:blip r:link="rId1"/>
        <a:stretch>
          <a:fillRect/>
        </a:stretch>
      </xdr:blipFill>
      <xdr:spPr>
        <a:xfrm>
          <a:off x="57150" y="21031200"/>
          <a:ext cx="314325" cy="238125"/>
        </a:xfrm>
        <a:prstGeom prst="rect">
          <a:avLst/>
        </a:prstGeom>
        <a:noFill/>
        <a:ln w="9525" cmpd="sng">
          <a:noFill/>
        </a:ln>
      </xdr:spPr>
    </xdr:pic>
    <xdr:clientData/>
  </xdr:twoCellAnchor>
  <xdr:twoCellAnchor>
    <xdr:from>
      <xdr:col>0</xdr:col>
      <xdr:colOff>57150</xdr:colOff>
      <xdr:row>151</xdr:row>
      <xdr:rowOff>95250</xdr:rowOff>
    </xdr:from>
    <xdr:to>
      <xdr:col>1</xdr:col>
      <xdr:colOff>57150</xdr:colOff>
      <xdr:row>152</xdr:row>
      <xdr:rowOff>133350</xdr:rowOff>
    </xdr:to>
    <xdr:pic>
      <xdr:nvPicPr>
        <xdr:cNvPr id="3" name="Picture 3"/>
        <xdr:cNvPicPr preferRelativeResize="1">
          <a:picLocks noChangeAspect="1"/>
        </xdr:cNvPicPr>
      </xdr:nvPicPr>
      <xdr:blipFill>
        <a:blip r:link="rId1"/>
        <a:stretch>
          <a:fillRect/>
        </a:stretch>
      </xdr:blipFill>
      <xdr:spPr>
        <a:xfrm>
          <a:off x="57150" y="31051500"/>
          <a:ext cx="314325" cy="238125"/>
        </a:xfrm>
        <a:prstGeom prst="rect">
          <a:avLst/>
        </a:prstGeom>
        <a:noFill/>
        <a:ln w="9525" cmpd="sng">
          <a:noFill/>
        </a:ln>
      </xdr:spPr>
    </xdr:pic>
    <xdr:clientData/>
  </xdr:twoCellAnchor>
  <xdr:twoCellAnchor>
    <xdr:from>
      <xdr:col>0</xdr:col>
      <xdr:colOff>57150</xdr:colOff>
      <xdr:row>197</xdr:row>
      <xdr:rowOff>85725</xdr:rowOff>
    </xdr:from>
    <xdr:to>
      <xdr:col>1</xdr:col>
      <xdr:colOff>57150</xdr:colOff>
      <xdr:row>198</xdr:row>
      <xdr:rowOff>123825</xdr:rowOff>
    </xdr:to>
    <xdr:pic>
      <xdr:nvPicPr>
        <xdr:cNvPr id="4" name="Picture 4"/>
        <xdr:cNvPicPr preferRelativeResize="1">
          <a:picLocks noChangeAspect="1"/>
        </xdr:cNvPicPr>
      </xdr:nvPicPr>
      <xdr:blipFill>
        <a:blip r:link="rId1"/>
        <a:stretch>
          <a:fillRect/>
        </a:stretch>
      </xdr:blipFill>
      <xdr:spPr>
        <a:xfrm>
          <a:off x="57150" y="40290750"/>
          <a:ext cx="314325" cy="238125"/>
        </a:xfrm>
        <a:prstGeom prst="rect">
          <a:avLst/>
        </a:prstGeom>
        <a:noFill/>
        <a:ln w="9525" cmpd="sng">
          <a:noFill/>
        </a:ln>
      </xdr:spPr>
    </xdr:pic>
    <xdr:clientData/>
  </xdr:twoCellAnchor>
  <xdr:twoCellAnchor>
    <xdr:from>
      <xdr:col>13</xdr:col>
      <xdr:colOff>962025</xdr:colOff>
      <xdr:row>197</xdr:row>
      <xdr:rowOff>38100</xdr:rowOff>
    </xdr:from>
    <xdr:to>
      <xdr:col>13</xdr:col>
      <xdr:colOff>1762125</xdr:colOff>
      <xdr:row>198</xdr:row>
      <xdr:rowOff>66675</xdr:rowOff>
    </xdr:to>
    <xdr:pic>
      <xdr:nvPicPr>
        <xdr:cNvPr id="5" name="Picture 5"/>
        <xdr:cNvPicPr preferRelativeResize="1">
          <a:picLocks noChangeAspect="1"/>
        </xdr:cNvPicPr>
      </xdr:nvPicPr>
      <xdr:blipFill>
        <a:blip r:link="rId2"/>
        <a:stretch>
          <a:fillRect/>
        </a:stretch>
      </xdr:blipFill>
      <xdr:spPr>
        <a:xfrm>
          <a:off x="15935325" y="40243125"/>
          <a:ext cx="800100" cy="228600"/>
        </a:xfrm>
        <a:prstGeom prst="rect">
          <a:avLst/>
        </a:prstGeom>
        <a:noFill/>
        <a:ln w="9525" cmpd="sng">
          <a:noFill/>
        </a:ln>
      </xdr:spPr>
    </xdr:pic>
    <xdr:clientData/>
  </xdr:twoCellAnchor>
  <xdr:twoCellAnchor>
    <xdr:from>
      <xdr:col>13</xdr:col>
      <xdr:colOff>962025</xdr:colOff>
      <xdr:row>151</xdr:row>
      <xdr:rowOff>104775</xdr:rowOff>
    </xdr:from>
    <xdr:to>
      <xdr:col>13</xdr:col>
      <xdr:colOff>1762125</xdr:colOff>
      <xdr:row>152</xdr:row>
      <xdr:rowOff>133350</xdr:rowOff>
    </xdr:to>
    <xdr:pic>
      <xdr:nvPicPr>
        <xdr:cNvPr id="6" name="Picture 6"/>
        <xdr:cNvPicPr preferRelativeResize="1">
          <a:picLocks noChangeAspect="1"/>
        </xdr:cNvPicPr>
      </xdr:nvPicPr>
      <xdr:blipFill>
        <a:blip r:link="rId2"/>
        <a:stretch>
          <a:fillRect/>
        </a:stretch>
      </xdr:blipFill>
      <xdr:spPr>
        <a:xfrm>
          <a:off x="15935325" y="31061025"/>
          <a:ext cx="800100" cy="228600"/>
        </a:xfrm>
        <a:prstGeom prst="rect">
          <a:avLst/>
        </a:prstGeom>
        <a:noFill/>
        <a:ln w="9525" cmpd="sng">
          <a:noFill/>
        </a:ln>
      </xdr:spPr>
    </xdr:pic>
    <xdr:clientData/>
  </xdr:twoCellAnchor>
  <xdr:twoCellAnchor>
    <xdr:from>
      <xdr:col>13</xdr:col>
      <xdr:colOff>942975</xdr:colOff>
      <xdr:row>101</xdr:row>
      <xdr:rowOff>85725</xdr:rowOff>
    </xdr:from>
    <xdr:to>
      <xdr:col>13</xdr:col>
      <xdr:colOff>1743075</xdr:colOff>
      <xdr:row>102</xdr:row>
      <xdr:rowOff>114300</xdr:rowOff>
    </xdr:to>
    <xdr:pic>
      <xdr:nvPicPr>
        <xdr:cNvPr id="7" name="Picture 7"/>
        <xdr:cNvPicPr preferRelativeResize="1">
          <a:picLocks noChangeAspect="1"/>
        </xdr:cNvPicPr>
      </xdr:nvPicPr>
      <xdr:blipFill>
        <a:blip r:link="rId2"/>
        <a:stretch>
          <a:fillRect/>
        </a:stretch>
      </xdr:blipFill>
      <xdr:spPr>
        <a:xfrm>
          <a:off x="15916275" y="20993100"/>
          <a:ext cx="800100" cy="228600"/>
        </a:xfrm>
        <a:prstGeom prst="rect">
          <a:avLst/>
        </a:prstGeom>
        <a:noFill/>
        <a:ln w="9525" cmpd="sng">
          <a:noFill/>
        </a:ln>
      </xdr:spPr>
    </xdr:pic>
    <xdr:clientData/>
  </xdr:twoCellAnchor>
  <xdr:twoCellAnchor>
    <xdr:from>
      <xdr:col>13</xdr:col>
      <xdr:colOff>914400</xdr:colOff>
      <xdr:row>47</xdr:row>
      <xdr:rowOff>66675</xdr:rowOff>
    </xdr:from>
    <xdr:to>
      <xdr:col>13</xdr:col>
      <xdr:colOff>1714500</xdr:colOff>
      <xdr:row>48</xdr:row>
      <xdr:rowOff>95250</xdr:rowOff>
    </xdr:to>
    <xdr:pic>
      <xdr:nvPicPr>
        <xdr:cNvPr id="8" name="Picture 8"/>
        <xdr:cNvPicPr preferRelativeResize="1">
          <a:picLocks noChangeAspect="1"/>
        </xdr:cNvPicPr>
      </xdr:nvPicPr>
      <xdr:blipFill>
        <a:blip r:link="rId2"/>
        <a:stretch>
          <a:fillRect/>
        </a:stretch>
      </xdr:blipFill>
      <xdr:spPr>
        <a:xfrm>
          <a:off x="15887700" y="9525000"/>
          <a:ext cx="80010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123825</xdr:rowOff>
    </xdr:from>
    <xdr:to>
      <xdr:col>1</xdr:col>
      <xdr:colOff>57150</xdr:colOff>
      <xdr:row>46</xdr:row>
      <xdr:rowOff>161925</xdr:rowOff>
    </xdr:to>
    <xdr:pic>
      <xdr:nvPicPr>
        <xdr:cNvPr id="1" name="Picture 1"/>
        <xdr:cNvPicPr preferRelativeResize="1">
          <a:picLocks noChangeAspect="1"/>
        </xdr:cNvPicPr>
      </xdr:nvPicPr>
      <xdr:blipFill>
        <a:blip r:link="rId1"/>
        <a:stretch>
          <a:fillRect/>
        </a:stretch>
      </xdr:blipFill>
      <xdr:spPr>
        <a:xfrm>
          <a:off x="57150" y="9182100"/>
          <a:ext cx="314325" cy="238125"/>
        </a:xfrm>
        <a:prstGeom prst="rect">
          <a:avLst/>
        </a:prstGeom>
        <a:noFill/>
        <a:ln w="9525" cmpd="sng">
          <a:noFill/>
        </a:ln>
      </xdr:spPr>
    </xdr:pic>
    <xdr:clientData/>
  </xdr:twoCellAnchor>
  <xdr:twoCellAnchor>
    <xdr:from>
      <xdr:col>0</xdr:col>
      <xdr:colOff>0</xdr:colOff>
      <xdr:row>98</xdr:row>
      <xdr:rowOff>152400</xdr:rowOff>
    </xdr:from>
    <xdr:to>
      <xdr:col>1</xdr:col>
      <xdr:colOff>0</xdr:colOff>
      <xdr:row>99</xdr:row>
      <xdr:rowOff>190500</xdr:rowOff>
    </xdr:to>
    <xdr:pic>
      <xdr:nvPicPr>
        <xdr:cNvPr id="2" name="Picture 2"/>
        <xdr:cNvPicPr preferRelativeResize="1">
          <a:picLocks noChangeAspect="1"/>
        </xdr:cNvPicPr>
      </xdr:nvPicPr>
      <xdr:blipFill>
        <a:blip r:link="rId1"/>
        <a:stretch>
          <a:fillRect/>
        </a:stretch>
      </xdr:blipFill>
      <xdr:spPr>
        <a:xfrm>
          <a:off x="0" y="20459700"/>
          <a:ext cx="314325" cy="238125"/>
        </a:xfrm>
        <a:prstGeom prst="rect">
          <a:avLst/>
        </a:prstGeom>
        <a:noFill/>
        <a:ln w="9525" cmpd="sng">
          <a:noFill/>
        </a:ln>
      </xdr:spPr>
    </xdr:pic>
    <xdr:clientData/>
  </xdr:twoCellAnchor>
  <xdr:twoCellAnchor>
    <xdr:from>
      <xdr:col>0</xdr:col>
      <xdr:colOff>66675</xdr:colOff>
      <xdr:row>146</xdr:row>
      <xdr:rowOff>133350</xdr:rowOff>
    </xdr:from>
    <xdr:to>
      <xdr:col>1</xdr:col>
      <xdr:colOff>66675</xdr:colOff>
      <xdr:row>147</xdr:row>
      <xdr:rowOff>171450</xdr:rowOff>
    </xdr:to>
    <xdr:pic>
      <xdr:nvPicPr>
        <xdr:cNvPr id="3" name="Picture 3"/>
        <xdr:cNvPicPr preferRelativeResize="1">
          <a:picLocks noChangeAspect="1"/>
        </xdr:cNvPicPr>
      </xdr:nvPicPr>
      <xdr:blipFill>
        <a:blip r:link="rId1"/>
        <a:stretch>
          <a:fillRect/>
        </a:stretch>
      </xdr:blipFill>
      <xdr:spPr>
        <a:xfrm>
          <a:off x="66675" y="30089475"/>
          <a:ext cx="314325" cy="238125"/>
        </a:xfrm>
        <a:prstGeom prst="rect">
          <a:avLst/>
        </a:prstGeom>
        <a:noFill/>
        <a:ln w="9525" cmpd="sng">
          <a:noFill/>
        </a:ln>
      </xdr:spPr>
    </xdr:pic>
    <xdr:clientData/>
  </xdr:twoCellAnchor>
  <xdr:twoCellAnchor>
    <xdr:from>
      <xdr:col>0</xdr:col>
      <xdr:colOff>0</xdr:colOff>
      <xdr:row>191</xdr:row>
      <xdr:rowOff>104775</xdr:rowOff>
    </xdr:from>
    <xdr:to>
      <xdr:col>1</xdr:col>
      <xdr:colOff>0</xdr:colOff>
      <xdr:row>192</xdr:row>
      <xdr:rowOff>142875</xdr:rowOff>
    </xdr:to>
    <xdr:pic>
      <xdr:nvPicPr>
        <xdr:cNvPr id="4" name="Picture 4"/>
        <xdr:cNvPicPr preferRelativeResize="1">
          <a:picLocks noChangeAspect="1"/>
        </xdr:cNvPicPr>
      </xdr:nvPicPr>
      <xdr:blipFill>
        <a:blip r:link="rId1"/>
        <a:stretch>
          <a:fillRect/>
        </a:stretch>
      </xdr:blipFill>
      <xdr:spPr>
        <a:xfrm>
          <a:off x="0" y="39109650"/>
          <a:ext cx="314325" cy="238125"/>
        </a:xfrm>
        <a:prstGeom prst="rect">
          <a:avLst/>
        </a:prstGeom>
        <a:noFill/>
        <a:ln w="9525" cmpd="sng">
          <a:noFill/>
        </a:ln>
      </xdr:spPr>
    </xdr:pic>
    <xdr:clientData/>
  </xdr:twoCellAnchor>
  <xdr:twoCellAnchor>
    <xdr:from>
      <xdr:col>12</xdr:col>
      <xdr:colOff>1895475</xdr:colOff>
      <xdr:row>191</xdr:row>
      <xdr:rowOff>161925</xdr:rowOff>
    </xdr:from>
    <xdr:to>
      <xdr:col>12</xdr:col>
      <xdr:colOff>2695575</xdr:colOff>
      <xdr:row>192</xdr:row>
      <xdr:rowOff>190500</xdr:rowOff>
    </xdr:to>
    <xdr:pic>
      <xdr:nvPicPr>
        <xdr:cNvPr id="5" name="Picture 5"/>
        <xdr:cNvPicPr preferRelativeResize="1">
          <a:picLocks noChangeAspect="1"/>
        </xdr:cNvPicPr>
      </xdr:nvPicPr>
      <xdr:blipFill>
        <a:blip r:link="rId2"/>
        <a:stretch>
          <a:fillRect/>
        </a:stretch>
      </xdr:blipFill>
      <xdr:spPr>
        <a:xfrm>
          <a:off x="15954375" y="39166800"/>
          <a:ext cx="800100" cy="228600"/>
        </a:xfrm>
        <a:prstGeom prst="rect">
          <a:avLst/>
        </a:prstGeom>
        <a:noFill/>
        <a:ln w="9525" cmpd="sng">
          <a:noFill/>
        </a:ln>
      </xdr:spPr>
    </xdr:pic>
    <xdr:clientData/>
  </xdr:twoCellAnchor>
  <xdr:twoCellAnchor>
    <xdr:from>
      <xdr:col>12</xdr:col>
      <xdr:colOff>1962150</xdr:colOff>
      <xdr:row>146</xdr:row>
      <xdr:rowOff>104775</xdr:rowOff>
    </xdr:from>
    <xdr:to>
      <xdr:col>12</xdr:col>
      <xdr:colOff>2762250</xdr:colOff>
      <xdr:row>147</xdr:row>
      <xdr:rowOff>133350</xdr:rowOff>
    </xdr:to>
    <xdr:pic>
      <xdr:nvPicPr>
        <xdr:cNvPr id="6" name="Picture 6"/>
        <xdr:cNvPicPr preferRelativeResize="1">
          <a:picLocks noChangeAspect="1"/>
        </xdr:cNvPicPr>
      </xdr:nvPicPr>
      <xdr:blipFill>
        <a:blip r:link="rId2"/>
        <a:stretch>
          <a:fillRect/>
        </a:stretch>
      </xdr:blipFill>
      <xdr:spPr>
        <a:xfrm>
          <a:off x="16021050" y="30060900"/>
          <a:ext cx="800100" cy="228600"/>
        </a:xfrm>
        <a:prstGeom prst="rect">
          <a:avLst/>
        </a:prstGeom>
        <a:noFill/>
        <a:ln w="9525" cmpd="sng">
          <a:noFill/>
        </a:ln>
      </xdr:spPr>
    </xdr:pic>
    <xdr:clientData/>
  </xdr:twoCellAnchor>
  <xdr:twoCellAnchor>
    <xdr:from>
      <xdr:col>12</xdr:col>
      <xdr:colOff>1866900</xdr:colOff>
      <xdr:row>98</xdr:row>
      <xdr:rowOff>85725</xdr:rowOff>
    </xdr:from>
    <xdr:to>
      <xdr:col>12</xdr:col>
      <xdr:colOff>2667000</xdr:colOff>
      <xdr:row>99</xdr:row>
      <xdr:rowOff>114300</xdr:rowOff>
    </xdr:to>
    <xdr:pic>
      <xdr:nvPicPr>
        <xdr:cNvPr id="7" name="Picture 7"/>
        <xdr:cNvPicPr preferRelativeResize="1">
          <a:picLocks noChangeAspect="1"/>
        </xdr:cNvPicPr>
      </xdr:nvPicPr>
      <xdr:blipFill>
        <a:blip r:link="rId2"/>
        <a:stretch>
          <a:fillRect/>
        </a:stretch>
      </xdr:blipFill>
      <xdr:spPr>
        <a:xfrm>
          <a:off x="15925800" y="20393025"/>
          <a:ext cx="800100" cy="228600"/>
        </a:xfrm>
        <a:prstGeom prst="rect">
          <a:avLst/>
        </a:prstGeom>
        <a:noFill/>
        <a:ln w="9525" cmpd="sng">
          <a:noFill/>
        </a:ln>
      </xdr:spPr>
    </xdr:pic>
    <xdr:clientData/>
  </xdr:twoCellAnchor>
  <xdr:twoCellAnchor>
    <xdr:from>
      <xdr:col>12</xdr:col>
      <xdr:colOff>1895475</xdr:colOff>
      <xdr:row>45</xdr:row>
      <xdr:rowOff>66675</xdr:rowOff>
    </xdr:from>
    <xdr:to>
      <xdr:col>12</xdr:col>
      <xdr:colOff>2695575</xdr:colOff>
      <xdr:row>46</xdr:row>
      <xdr:rowOff>95250</xdr:rowOff>
    </xdr:to>
    <xdr:pic>
      <xdr:nvPicPr>
        <xdr:cNvPr id="8" name="Picture 8"/>
        <xdr:cNvPicPr preferRelativeResize="1">
          <a:picLocks noChangeAspect="1"/>
        </xdr:cNvPicPr>
      </xdr:nvPicPr>
      <xdr:blipFill>
        <a:blip r:link="rId2"/>
        <a:stretch>
          <a:fillRect/>
        </a:stretch>
      </xdr:blipFill>
      <xdr:spPr>
        <a:xfrm>
          <a:off x="15954375" y="9124950"/>
          <a:ext cx="800100"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85725</xdr:rowOff>
    </xdr:from>
    <xdr:to>
      <xdr:col>1</xdr:col>
      <xdr:colOff>57150</xdr:colOff>
      <xdr:row>46</xdr:row>
      <xdr:rowOff>123825</xdr:rowOff>
    </xdr:to>
    <xdr:pic>
      <xdr:nvPicPr>
        <xdr:cNvPr id="1" name="Picture 1"/>
        <xdr:cNvPicPr preferRelativeResize="1">
          <a:picLocks noChangeAspect="1"/>
        </xdr:cNvPicPr>
      </xdr:nvPicPr>
      <xdr:blipFill>
        <a:blip r:link="rId1"/>
        <a:stretch>
          <a:fillRect/>
        </a:stretch>
      </xdr:blipFill>
      <xdr:spPr>
        <a:xfrm>
          <a:off x="57150" y="9144000"/>
          <a:ext cx="314325" cy="238125"/>
        </a:xfrm>
        <a:prstGeom prst="rect">
          <a:avLst/>
        </a:prstGeom>
        <a:noFill/>
        <a:ln w="9525" cmpd="sng">
          <a:noFill/>
        </a:ln>
      </xdr:spPr>
    </xdr:pic>
    <xdr:clientData/>
  </xdr:twoCellAnchor>
  <xdr:twoCellAnchor>
    <xdr:from>
      <xdr:col>0</xdr:col>
      <xdr:colOff>0</xdr:colOff>
      <xdr:row>98</xdr:row>
      <xdr:rowOff>104775</xdr:rowOff>
    </xdr:from>
    <xdr:to>
      <xdr:col>1</xdr:col>
      <xdr:colOff>0</xdr:colOff>
      <xdr:row>99</xdr:row>
      <xdr:rowOff>142875</xdr:rowOff>
    </xdr:to>
    <xdr:pic>
      <xdr:nvPicPr>
        <xdr:cNvPr id="2" name="Picture 2"/>
        <xdr:cNvPicPr preferRelativeResize="1">
          <a:picLocks noChangeAspect="1"/>
        </xdr:cNvPicPr>
      </xdr:nvPicPr>
      <xdr:blipFill>
        <a:blip r:link="rId1"/>
        <a:stretch>
          <a:fillRect/>
        </a:stretch>
      </xdr:blipFill>
      <xdr:spPr>
        <a:xfrm>
          <a:off x="0" y="20412075"/>
          <a:ext cx="314325" cy="238125"/>
        </a:xfrm>
        <a:prstGeom prst="rect">
          <a:avLst/>
        </a:prstGeom>
        <a:noFill/>
        <a:ln w="9525" cmpd="sng">
          <a:noFill/>
        </a:ln>
      </xdr:spPr>
    </xdr:pic>
    <xdr:clientData/>
  </xdr:twoCellAnchor>
  <xdr:twoCellAnchor>
    <xdr:from>
      <xdr:col>0</xdr:col>
      <xdr:colOff>0</xdr:colOff>
      <xdr:row>146</xdr:row>
      <xdr:rowOff>104775</xdr:rowOff>
    </xdr:from>
    <xdr:to>
      <xdr:col>1</xdr:col>
      <xdr:colOff>0</xdr:colOff>
      <xdr:row>147</xdr:row>
      <xdr:rowOff>142875</xdr:rowOff>
    </xdr:to>
    <xdr:pic>
      <xdr:nvPicPr>
        <xdr:cNvPr id="3" name="Picture 3"/>
        <xdr:cNvPicPr preferRelativeResize="1">
          <a:picLocks noChangeAspect="1"/>
        </xdr:cNvPicPr>
      </xdr:nvPicPr>
      <xdr:blipFill>
        <a:blip r:link="rId1"/>
        <a:stretch>
          <a:fillRect/>
        </a:stretch>
      </xdr:blipFill>
      <xdr:spPr>
        <a:xfrm>
          <a:off x="0" y="30070425"/>
          <a:ext cx="314325" cy="238125"/>
        </a:xfrm>
        <a:prstGeom prst="rect">
          <a:avLst/>
        </a:prstGeom>
        <a:noFill/>
        <a:ln w="9525" cmpd="sng">
          <a:noFill/>
        </a:ln>
      </xdr:spPr>
    </xdr:pic>
    <xdr:clientData/>
  </xdr:twoCellAnchor>
  <xdr:twoCellAnchor>
    <xdr:from>
      <xdr:col>0</xdr:col>
      <xdr:colOff>38100</xdr:colOff>
      <xdr:row>191</xdr:row>
      <xdr:rowOff>104775</xdr:rowOff>
    </xdr:from>
    <xdr:to>
      <xdr:col>1</xdr:col>
      <xdr:colOff>38100</xdr:colOff>
      <xdr:row>192</xdr:row>
      <xdr:rowOff>142875</xdr:rowOff>
    </xdr:to>
    <xdr:pic>
      <xdr:nvPicPr>
        <xdr:cNvPr id="4" name="Picture 4"/>
        <xdr:cNvPicPr preferRelativeResize="1">
          <a:picLocks noChangeAspect="1"/>
        </xdr:cNvPicPr>
      </xdr:nvPicPr>
      <xdr:blipFill>
        <a:blip r:link="rId1"/>
        <a:stretch>
          <a:fillRect/>
        </a:stretch>
      </xdr:blipFill>
      <xdr:spPr>
        <a:xfrm>
          <a:off x="38100" y="39119175"/>
          <a:ext cx="314325" cy="238125"/>
        </a:xfrm>
        <a:prstGeom prst="rect">
          <a:avLst/>
        </a:prstGeom>
        <a:noFill/>
        <a:ln w="9525" cmpd="sng">
          <a:noFill/>
        </a:ln>
      </xdr:spPr>
    </xdr:pic>
    <xdr:clientData/>
  </xdr:twoCellAnchor>
  <xdr:twoCellAnchor>
    <xdr:from>
      <xdr:col>12</xdr:col>
      <xdr:colOff>1704975</xdr:colOff>
      <xdr:row>191</xdr:row>
      <xdr:rowOff>57150</xdr:rowOff>
    </xdr:from>
    <xdr:to>
      <xdr:col>12</xdr:col>
      <xdr:colOff>2505075</xdr:colOff>
      <xdr:row>192</xdr:row>
      <xdr:rowOff>85725</xdr:rowOff>
    </xdr:to>
    <xdr:pic>
      <xdr:nvPicPr>
        <xdr:cNvPr id="5" name="Picture 5"/>
        <xdr:cNvPicPr preferRelativeResize="1">
          <a:picLocks noChangeAspect="1"/>
        </xdr:cNvPicPr>
      </xdr:nvPicPr>
      <xdr:blipFill>
        <a:blip r:link="rId2"/>
        <a:stretch>
          <a:fillRect/>
        </a:stretch>
      </xdr:blipFill>
      <xdr:spPr>
        <a:xfrm>
          <a:off x="15763875" y="39071550"/>
          <a:ext cx="800100" cy="228600"/>
        </a:xfrm>
        <a:prstGeom prst="rect">
          <a:avLst/>
        </a:prstGeom>
        <a:noFill/>
        <a:ln w="9525" cmpd="sng">
          <a:noFill/>
        </a:ln>
      </xdr:spPr>
    </xdr:pic>
    <xdr:clientData/>
  </xdr:twoCellAnchor>
  <xdr:twoCellAnchor>
    <xdr:from>
      <xdr:col>12</xdr:col>
      <xdr:colOff>1743075</xdr:colOff>
      <xdr:row>146</xdr:row>
      <xdr:rowOff>85725</xdr:rowOff>
    </xdr:from>
    <xdr:to>
      <xdr:col>12</xdr:col>
      <xdr:colOff>2543175</xdr:colOff>
      <xdr:row>147</xdr:row>
      <xdr:rowOff>114300</xdr:rowOff>
    </xdr:to>
    <xdr:pic>
      <xdr:nvPicPr>
        <xdr:cNvPr id="6" name="Picture 6"/>
        <xdr:cNvPicPr preferRelativeResize="1">
          <a:picLocks noChangeAspect="1"/>
        </xdr:cNvPicPr>
      </xdr:nvPicPr>
      <xdr:blipFill>
        <a:blip r:link="rId2"/>
        <a:stretch>
          <a:fillRect/>
        </a:stretch>
      </xdr:blipFill>
      <xdr:spPr>
        <a:xfrm>
          <a:off x="15801975" y="30051375"/>
          <a:ext cx="800100" cy="228600"/>
        </a:xfrm>
        <a:prstGeom prst="rect">
          <a:avLst/>
        </a:prstGeom>
        <a:noFill/>
        <a:ln w="9525" cmpd="sng">
          <a:noFill/>
        </a:ln>
      </xdr:spPr>
    </xdr:pic>
    <xdr:clientData/>
  </xdr:twoCellAnchor>
  <xdr:twoCellAnchor>
    <xdr:from>
      <xdr:col>12</xdr:col>
      <xdr:colOff>1800225</xdr:colOff>
      <xdr:row>98</xdr:row>
      <xdr:rowOff>85725</xdr:rowOff>
    </xdr:from>
    <xdr:to>
      <xdr:col>12</xdr:col>
      <xdr:colOff>2600325</xdr:colOff>
      <xdr:row>99</xdr:row>
      <xdr:rowOff>114300</xdr:rowOff>
    </xdr:to>
    <xdr:pic>
      <xdr:nvPicPr>
        <xdr:cNvPr id="7" name="Picture 7"/>
        <xdr:cNvPicPr preferRelativeResize="1">
          <a:picLocks noChangeAspect="1"/>
        </xdr:cNvPicPr>
      </xdr:nvPicPr>
      <xdr:blipFill>
        <a:blip r:link="rId2"/>
        <a:stretch>
          <a:fillRect/>
        </a:stretch>
      </xdr:blipFill>
      <xdr:spPr>
        <a:xfrm>
          <a:off x="15859125" y="20393025"/>
          <a:ext cx="800100" cy="228600"/>
        </a:xfrm>
        <a:prstGeom prst="rect">
          <a:avLst/>
        </a:prstGeom>
        <a:noFill/>
        <a:ln w="9525" cmpd="sng">
          <a:noFill/>
        </a:ln>
      </xdr:spPr>
    </xdr:pic>
    <xdr:clientData/>
  </xdr:twoCellAnchor>
  <xdr:twoCellAnchor>
    <xdr:from>
      <xdr:col>12</xdr:col>
      <xdr:colOff>1724025</xdr:colOff>
      <xdr:row>45</xdr:row>
      <xdr:rowOff>133350</xdr:rowOff>
    </xdr:from>
    <xdr:to>
      <xdr:col>12</xdr:col>
      <xdr:colOff>2524125</xdr:colOff>
      <xdr:row>46</xdr:row>
      <xdr:rowOff>161925</xdr:rowOff>
    </xdr:to>
    <xdr:pic>
      <xdr:nvPicPr>
        <xdr:cNvPr id="8" name="Picture 8"/>
        <xdr:cNvPicPr preferRelativeResize="1">
          <a:picLocks noChangeAspect="1"/>
        </xdr:cNvPicPr>
      </xdr:nvPicPr>
      <xdr:blipFill>
        <a:blip r:link="rId2"/>
        <a:stretch>
          <a:fillRect/>
        </a:stretch>
      </xdr:blipFill>
      <xdr:spPr>
        <a:xfrm>
          <a:off x="15782925" y="9191625"/>
          <a:ext cx="800100" cy="228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104775</xdr:rowOff>
    </xdr:from>
    <xdr:to>
      <xdr:col>1</xdr:col>
      <xdr:colOff>57150</xdr:colOff>
      <xdr:row>46</xdr:row>
      <xdr:rowOff>142875</xdr:rowOff>
    </xdr:to>
    <xdr:pic>
      <xdr:nvPicPr>
        <xdr:cNvPr id="1" name="Picture 1"/>
        <xdr:cNvPicPr preferRelativeResize="1">
          <a:picLocks noChangeAspect="1"/>
        </xdr:cNvPicPr>
      </xdr:nvPicPr>
      <xdr:blipFill>
        <a:blip r:link="rId1"/>
        <a:stretch>
          <a:fillRect/>
        </a:stretch>
      </xdr:blipFill>
      <xdr:spPr>
        <a:xfrm>
          <a:off x="57150" y="9163050"/>
          <a:ext cx="314325" cy="238125"/>
        </a:xfrm>
        <a:prstGeom prst="rect">
          <a:avLst/>
        </a:prstGeom>
        <a:noFill/>
        <a:ln w="9525" cmpd="sng">
          <a:noFill/>
        </a:ln>
      </xdr:spPr>
    </xdr:pic>
    <xdr:clientData/>
  </xdr:twoCellAnchor>
  <xdr:twoCellAnchor>
    <xdr:from>
      <xdr:col>0</xdr:col>
      <xdr:colOff>0</xdr:colOff>
      <xdr:row>98</xdr:row>
      <xdr:rowOff>85725</xdr:rowOff>
    </xdr:from>
    <xdr:to>
      <xdr:col>1</xdr:col>
      <xdr:colOff>0</xdr:colOff>
      <xdr:row>99</xdr:row>
      <xdr:rowOff>123825</xdr:rowOff>
    </xdr:to>
    <xdr:pic>
      <xdr:nvPicPr>
        <xdr:cNvPr id="2" name="Picture 2"/>
        <xdr:cNvPicPr preferRelativeResize="1">
          <a:picLocks noChangeAspect="1"/>
        </xdr:cNvPicPr>
      </xdr:nvPicPr>
      <xdr:blipFill>
        <a:blip r:link="rId1"/>
        <a:stretch>
          <a:fillRect/>
        </a:stretch>
      </xdr:blipFill>
      <xdr:spPr>
        <a:xfrm>
          <a:off x="0" y="20393025"/>
          <a:ext cx="314325" cy="238125"/>
        </a:xfrm>
        <a:prstGeom prst="rect">
          <a:avLst/>
        </a:prstGeom>
        <a:noFill/>
        <a:ln w="9525" cmpd="sng">
          <a:noFill/>
        </a:ln>
      </xdr:spPr>
    </xdr:pic>
    <xdr:clientData/>
  </xdr:twoCellAnchor>
  <xdr:twoCellAnchor>
    <xdr:from>
      <xdr:col>0</xdr:col>
      <xdr:colOff>9525</xdr:colOff>
      <xdr:row>146</xdr:row>
      <xdr:rowOff>104775</xdr:rowOff>
    </xdr:from>
    <xdr:to>
      <xdr:col>1</xdr:col>
      <xdr:colOff>9525</xdr:colOff>
      <xdr:row>147</xdr:row>
      <xdr:rowOff>142875</xdr:rowOff>
    </xdr:to>
    <xdr:pic>
      <xdr:nvPicPr>
        <xdr:cNvPr id="3" name="Picture 3"/>
        <xdr:cNvPicPr preferRelativeResize="1">
          <a:picLocks noChangeAspect="1"/>
        </xdr:cNvPicPr>
      </xdr:nvPicPr>
      <xdr:blipFill>
        <a:blip r:link="rId1"/>
        <a:stretch>
          <a:fillRect/>
        </a:stretch>
      </xdr:blipFill>
      <xdr:spPr>
        <a:xfrm>
          <a:off x="9525" y="30060900"/>
          <a:ext cx="314325" cy="238125"/>
        </a:xfrm>
        <a:prstGeom prst="rect">
          <a:avLst/>
        </a:prstGeom>
        <a:noFill/>
        <a:ln w="9525" cmpd="sng">
          <a:noFill/>
        </a:ln>
      </xdr:spPr>
    </xdr:pic>
    <xdr:clientData/>
  </xdr:twoCellAnchor>
  <xdr:twoCellAnchor>
    <xdr:from>
      <xdr:col>0</xdr:col>
      <xdr:colOff>57150</xdr:colOff>
      <xdr:row>191</xdr:row>
      <xdr:rowOff>95250</xdr:rowOff>
    </xdr:from>
    <xdr:to>
      <xdr:col>1</xdr:col>
      <xdr:colOff>57150</xdr:colOff>
      <xdr:row>192</xdr:row>
      <xdr:rowOff>133350</xdr:rowOff>
    </xdr:to>
    <xdr:pic>
      <xdr:nvPicPr>
        <xdr:cNvPr id="4" name="Picture 4"/>
        <xdr:cNvPicPr preferRelativeResize="1">
          <a:picLocks noChangeAspect="1"/>
        </xdr:cNvPicPr>
      </xdr:nvPicPr>
      <xdr:blipFill>
        <a:blip r:link="rId1"/>
        <a:stretch>
          <a:fillRect/>
        </a:stretch>
      </xdr:blipFill>
      <xdr:spPr>
        <a:xfrm>
          <a:off x="57150" y="39100125"/>
          <a:ext cx="314325" cy="238125"/>
        </a:xfrm>
        <a:prstGeom prst="rect">
          <a:avLst/>
        </a:prstGeom>
        <a:noFill/>
        <a:ln w="9525" cmpd="sng">
          <a:noFill/>
        </a:ln>
      </xdr:spPr>
    </xdr:pic>
    <xdr:clientData/>
  </xdr:twoCellAnchor>
  <xdr:twoCellAnchor>
    <xdr:from>
      <xdr:col>12</xdr:col>
      <xdr:colOff>1895475</xdr:colOff>
      <xdr:row>191</xdr:row>
      <xdr:rowOff>85725</xdr:rowOff>
    </xdr:from>
    <xdr:to>
      <xdr:col>12</xdr:col>
      <xdr:colOff>2695575</xdr:colOff>
      <xdr:row>192</xdr:row>
      <xdr:rowOff>114300</xdr:rowOff>
    </xdr:to>
    <xdr:pic>
      <xdr:nvPicPr>
        <xdr:cNvPr id="5" name="Picture 5"/>
        <xdr:cNvPicPr preferRelativeResize="1">
          <a:picLocks noChangeAspect="1"/>
        </xdr:cNvPicPr>
      </xdr:nvPicPr>
      <xdr:blipFill>
        <a:blip r:link="rId2"/>
        <a:stretch>
          <a:fillRect/>
        </a:stretch>
      </xdr:blipFill>
      <xdr:spPr>
        <a:xfrm>
          <a:off x="15954375" y="39090600"/>
          <a:ext cx="800100" cy="228600"/>
        </a:xfrm>
        <a:prstGeom prst="rect">
          <a:avLst/>
        </a:prstGeom>
        <a:noFill/>
        <a:ln w="9525" cmpd="sng">
          <a:noFill/>
        </a:ln>
      </xdr:spPr>
    </xdr:pic>
    <xdr:clientData/>
  </xdr:twoCellAnchor>
  <xdr:twoCellAnchor>
    <xdr:from>
      <xdr:col>12</xdr:col>
      <xdr:colOff>1819275</xdr:colOff>
      <xdr:row>146</xdr:row>
      <xdr:rowOff>85725</xdr:rowOff>
    </xdr:from>
    <xdr:to>
      <xdr:col>12</xdr:col>
      <xdr:colOff>2619375</xdr:colOff>
      <xdr:row>147</xdr:row>
      <xdr:rowOff>114300</xdr:rowOff>
    </xdr:to>
    <xdr:pic>
      <xdr:nvPicPr>
        <xdr:cNvPr id="6" name="Picture 6"/>
        <xdr:cNvPicPr preferRelativeResize="1">
          <a:picLocks noChangeAspect="1"/>
        </xdr:cNvPicPr>
      </xdr:nvPicPr>
      <xdr:blipFill>
        <a:blip r:link="rId2"/>
        <a:stretch>
          <a:fillRect/>
        </a:stretch>
      </xdr:blipFill>
      <xdr:spPr>
        <a:xfrm>
          <a:off x="15878175" y="30041850"/>
          <a:ext cx="800100" cy="228600"/>
        </a:xfrm>
        <a:prstGeom prst="rect">
          <a:avLst/>
        </a:prstGeom>
        <a:noFill/>
        <a:ln w="9525" cmpd="sng">
          <a:noFill/>
        </a:ln>
      </xdr:spPr>
    </xdr:pic>
    <xdr:clientData/>
  </xdr:twoCellAnchor>
  <xdr:twoCellAnchor>
    <xdr:from>
      <xdr:col>12</xdr:col>
      <xdr:colOff>1866900</xdr:colOff>
      <xdr:row>98</xdr:row>
      <xdr:rowOff>57150</xdr:rowOff>
    </xdr:from>
    <xdr:to>
      <xdr:col>12</xdr:col>
      <xdr:colOff>2667000</xdr:colOff>
      <xdr:row>99</xdr:row>
      <xdr:rowOff>85725</xdr:rowOff>
    </xdr:to>
    <xdr:pic>
      <xdr:nvPicPr>
        <xdr:cNvPr id="7" name="Picture 7"/>
        <xdr:cNvPicPr preferRelativeResize="1">
          <a:picLocks noChangeAspect="1"/>
        </xdr:cNvPicPr>
      </xdr:nvPicPr>
      <xdr:blipFill>
        <a:blip r:link="rId2"/>
        <a:stretch>
          <a:fillRect/>
        </a:stretch>
      </xdr:blipFill>
      <xdr:spPr>
        <a:xfrm>
          <a:off x="15925800" y="20364450"/>
          <a:ext cx="800100" cy="228600"/>
        </a:xfrm>
        <a:prstGeom prst="rect">
          <a:avLst/>
        </a:prstGeom>
        <a:noFill/>
        <a:ln w="9525" cmpd="sng">
          <a:noFill/>
        </a:ln>
      </xdr:spPr>
    </xdr:pic>
    <xdr:clientData/>
  </xdr:twoCellAnchor>
  <xdr:twoCellAnchor>
    <xdr:from>
      <xdr:col>12</xdr:col>
      <xdr:colOff>1914525</xdr:colOff>
      <xdr:row>45</xdr:row>
      <xdr:rowOff>85725</xdr:rowOff>
    </xdr:from>
    <xdr:to>
      <xdr:col>12</xdr:col>
      <xdr:colOff>2714625</xdr:colOff>
      <xdr:row>46</xdr:row>
      <xdr:rowOff>114300</xdr:rowOff>
    </xdr:to>
    <xdr:pic>
      <xdr:nvPicPr>
        <xdr:cNvPr id="8" name="Picture 8"/>
        <xdr:cNvPicPr preferRelativeResize="1">
          <a:picLocks noChangeAspect="1"/>
        </xdr:cNvPicPr>
      </xdr:nvPicPr>
      <xdr:blipFill>
        <a:blip r:link="rId2"/>
        <a:stretch>
          <a:fillRect/>
        </a:stretch>
      </xdr:blipFill>
      <xdr:spPr>
        <a:xfrm>
          <a:off x="15973425" y="9144000"/>
          <a:ext cx="800100" cy="228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95250</xdr:rowOff>
    </xdr:from>
    <xdr:to>
      <xdr:col>1</xdr:col>
      <xdr:colOff>0</xdr:colOff>
      <xdr:row>46</xdr:row>
      <xdr:rowOff>133350</xdr:rowOff>
    </xdr:to>
    <xdr:pic>
      <xdr:nvPicPr>
        <xdr:cNvPr id="1" name="Picture 1"/>
        <xdr:cNvPicPr preferRelativeResize="1">
          <a:picLocks noChangeAspect="1"/>
        </xdr:cNvPicPr>
      </xdr:nvPicPr>
      <xdr:blipFill>
        <a:blip r:link="rId1"/>
        <a:stretch>
          <a:fillRect/>
        </a:stretch>
      </xdr:blipFill>
      <xdr:spPr>
        <a:xfrm>
          <a:off x="0" y="9153525"/>
          <a:ext cx="314325" cy="238125"/>
        </a:xfrm>
        <a:prstGeom prst="rect">
          <a:avLst/>
        </a:prstGeom>
        <a:noFill/>
        <a:ln w="9525" cmpd="sng">
          <a:noFill/>
        </a:ln>
      </xdr:spPr>
    </xdr:pic>
    <xdr:clientData/>
  </xdr:twoCellAnchor>
  <xdr:twoCellAnchor>
    <xdr:from>
      <xdr:col>0</xdr:col>
      <xdr:colOff>28575</xdr:colOff>
      <xdr:row>98</xdr:row>
      <xdr:rowOff>133350</xdr:rowOff>
    </xdr:from>
    <xdr:to>
      <xdr:col>1</xdr:col>
      <xdr:colOff>28575</xdr:colOff>
      <xdr:row>99</xdr:row>
      <xdr:rowOff>171450</xdr:rowOff>
    </xdr:to>
    <xdr:pic>
      <xdr:nvPicPr>
        <xdr:cNvPr id="2" name="Picture 2"/>
        <xdr:cNvPicPr preferRelativeResize="1">
          <a:picLocks noChangeAspect="1"/>
        </xdr:cNvPicPr>
      </xdr:nvPicPr>
      <xdr:blipFill>
        <a:blip r:link="rId1"/>
        <a:stretch>
          <a:fillRect/>
        </a:stretch>
      </xdr:blipFill>
      <xdr:spPr>
        <a:xfrm>
          <a:off x="28575" y="20440650"/>
          <a:ext cx="314325" cy="238125"/>
        </a:xfrm>
        <a:prstGeom prst="rect">
          <a:avLst/>
        </a:prstGeom>
        <a:noFill/>
        <a:ln w="9525" cmpd="sng">
          <a:noFill/>
        </a:ln>
      </xdr:spPr>
    </xdr:pic>
    <xdr:clientData/>
  </xdr:twoCellAnchor>
  <xdr:twoCellAnchor>
    <xdr:from>
      <xdr:col>0</xdr:col>
      <xdr:colOff>9525</xdr:colOff>
      <xdr:row>146</xdr:row>
      <xdr:rowOff>104775</xdr:rowOff>
    </xdr:from>
    <xdr:to>
      <xdr:col>1</xdr:col>
      <xdr:colOff>9525</xdr:colOff>
      <xdr:row>147</xdr:row>
      <xdr:rowOff>142875</xdr:rowOff>
    </xdr:to>
    <xdr:pic>
      <xdr:nvPicPr>
        <xdr:cNvPr id="3" name="Picture 3"/>
        <xdr:cNvPicPr preferRelativeResize="1">
          <a:picLocks noChangeAspect="1"/>
        </xdr:cNvPicPr>
      </xdr:nvPicPr>
      <xdr:blipFill>
        <a:blip r:link="rId1"/>
        <a:stretch>
          <a:fillRect/>
        </a:stretch>
      </xdr:blipFill>
      <xdr:spPr>
        <a:xfrm>
          <a:off x="9525" y="30060900"/>
          <a:ext cx="314325" cy="238125"/>
        </a:xfrm>
        <a:prstGeom prst="rect">
          <a:avLst/>
        </a:prstGeom>
        <a:noFill/>
        <a:ln w="9525" cmpd="sng">
          <a:noFill/>
        </a:ln>
      </xdr:spPr>
    </xdr:pic>
    <xdr:clientData/>
  </xdr:twoCellAnchor>
  <xdr:twoCellAnchor>
    <xdr:from>
      <xdr:col>0</xdr:col>
      <xdr:colOff>66675</xdr:colOff>
      <xdr:row>191</xdr:row>
      <xdr:rowOff>104775</xdr:rowOff>
    </xdr:from>
    <xdr:to>
      <xdr:col>1</xdr:col>
      <xdr:colOff>66675</xdr:colOff>
      <xdr:row>192</xdr:row>
      <xdr:rowOff>142875</xdr:rowOff>
    </xdr:to>
    <xdr:pic>
      <xdr:nvPicPr>
        <xdr:cNvPr id="4" name="Picture 4"/>
        <xdr:cNvPicPr preferRelativeResize="1">
          <a:picLocks noChangeAspect="1"/>
        </xdr:cNvPicPr>
      </xdr:nvPicPr>
      <xdr:blipFill>
        <a:blip r:link="rId1"/>
        <a:stretch>
          <a:fillRect/>
        </a:stretch>
      </xdr:blipFill>
      <xdr:spPr>
        <a:xfrm>
          <a:off x="66675" y="39109650"/>
          <a:ext cx="314325" cy="238125"/>
        </a:xfrm>
        <a:prstGeom prst="rect">
          <a:avLst/>
        </a:prstGeom>
        <a:noFill/>
        <a:ln w="9525" cmpd="sng">
          <a:noFill/>
        </a:ln>
      </xdr:spPr>
    </xdr:pic>
    <xdr:clientData/>
  </xdr:twoCellAnchor>
  <xdr:twoCellAnchor>
    <xdr:from>
      <xdr:col>12</xdr:col>
      <xdr:colOff>1990725</xdr:colOff>
      <xdr:row>191</xdr:row>
      <xdr:rowOff>104775</xdr:rowOff>
    </xdr:from>
    <xdr:to>
      <xdr:col>12</xdr:col>
      <xdr:colOff>2790825</xdr:colOff>
      <xdr:row>192</xdr:row>
      <xdr:rowOff>133350</xdr:rowOff>
    </xdr:to>
    <xdr:pic>
      <xdr:nvPicPr>
        <xdr:cNvPr id="5" name="Picture 5"/>
        <xdr:cNvPicPr preferRelativeResize="1">
          <a:picLocks noChangeAspect="1"/>
        </xdr:cNvPicPr>
      </xdr:nvPicPr>
      <xdr:blipFill>
        <a:blip r:link="rId2"/>
        <a:stretch>
          <a:fillRect/>
        </a:stretch>
      </xdr:blipFill>
      <xdr:spPr>
        <a:xfrm>
          <a:off x="16049625" y="39109650"/>
          <a:ext cx="800100" cy="228600"/>
        </a:xfrm>
        <a:prstGeom prst="rect">
          <a:avLst/>
        </a:prstGeom>
        <a:noFill/>
        <a:ln w="9525" cmpd="sng">
          <a:noFill/>
        </a:ln>
      </xdr:spPr>
    </xdr:pic>
    <xdr:clientData/>
  </xdr:twoCellAnchor>
  <xdr:twoCellAnchor>
    <xdr:from>
      <xdr:col>12</xdr:col>
      <xdr:colOff>1962150</xdr:colOff>
      <xdr:row>146</xdr:row>
      <xdr:rowOff>66675</xdr:rowOff>
    </xdr:from>
    <xdr:to>
      <xdr:col>12</xdr:col>
      <xdr:colOff>2762250</xdr:colOff>
      <xdr:row>147</xdr:row>
      <xdr:rowOff>95250</xdr:rowOff>
    </xdr:to>
    <xdr:pic>
      <xdr:nvPicPr>
        <xdr:cNvPr id="6" name="Picture 6"/>
        <xdr:cNvPicPr preferRelativeResize="1">
          <a:picLocks noChangeAspect="1"/>
        </xdr:cNvPicPr>
      </xdr:nvPicPr>
      <xdr:blipFill>
        <a:blip r:link="rId2"/>
        <a:stretch>
          <a:fillRect/>
        </a:stretch>
      </xdr:blipFill>
      <xdr:spPr>
        <a:xfrm>
          <a:off x="16021050" y="30022800"/>
          <a:ext cx="800100" cy="228600"/>
        </a:xfrm>
        <a:prstGeom prst="rect">
          <a:avLst/>
        </a:prstGeom>
        <a:noFill/>
        <a:ln w="9525" cmpd="sng">
          <a:noFill/>
        </a:ln>
      </xdr:spPr>
    </xdr:pic>
    <xdr:clientData/>
  </xdr:twoCellAnchor>
  <xdr:twoCellAnchor>
    <xdr:from>
      <xdr:col>12</xdr:col>
      <xdr:colOff>1933575</xdr:colOff>
      <xdr:row>98</xdr:row>
      <xdr:rowOff>57150</xdr:rowOff>
    </xdr:from>
    <xdr:to>
      <xdr:col>12</xdr:col>
      <xdr:colOff>2733675</xdr:colOff>
      <xdr:row>99</xdr:row>
      <xdr:rowOff>85725</xdr:rowOff>
    </xdr:to>
    <xdr:pic>
      <xdr:nvPicPr>
        <xdr:cNvPr id="7" name="Picture 7"/>
        <xdr:cNvPicPr preferRelativeResize="1">
          <a:picLocks noChangeAspect="1"/>
        </xdr:cNvPicPr>
      </xdr:nvPicPr>
      <xdr:blipFill>
        <a:blip r:link="rId2"/>
        <a:stretch>
          <a:fillRect/>
        </a:stretch>
      </xdr:blipFill>
      <xdr:spPr>
        <a:xfrm>
          <a:off x="15992475" y="20364450"/>
          <a:ext cx="800100" cy="228600"/>
        </a:xfrm>
        <a:prstGeom prst="rect">
          <a:avLst/>
        </a:prstGeom>
        <a:noFill/>
        <a:ln w="9525" cmpd="sng">
          <a:noFill/>
        </a:ln>
      </xdr:spPr>
    </xdr:pic>
    <xdr:clientData/>
  </xdr:twoCellAnchor>
  <xdr:twoCellAnchor>
    <xdr:from>
      <xdr:col>12</xdr:col>
      <xdr:colOff>1933575</xdr:colOff>
      <xdr:row>45</xdr:row>
      <xdr:rowOff>85725</xdr:rowOff>
    </xdr:from>
    <xdr:to>
      <xdr:col>12</xdr:col>
      <xdr:colOff>2733675</xdr:colOff>
      <xdr:row>46</xdr:row>
      <xdr:rowOff>114300</xdr:rowOff>
    </xdr:to>
    <xdr:pic>
      <xdr:nvPicPr>
        <xdr:cNvPr id="8" name="Picture 8"/>
        <xdr:cNvPicPr preferRelativeResize="1">
          <a:picLocks noChangeAspect="1"/>
        </xdr:cNvPicPr>
      </xdr:nvPicPr>
      <xdr:blipFill>
        <a:blip r:link="rId2"/>
        <a:stretch>
          <a:fillRect/>
        </a:stretch>
      </xdr:blipFill>
      <xdr:spPr>
        <a:xfrm>
          <a:off x="15992475" y="9144000"/>
          <a:ext cx="800100" cy="228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47</xdr:row>
      <xdr:rowOff>123825</xdr:rowOff>
    </xdr:from>
    <xdr:to>
      <xdr:col>1</xdr:col>
      <xdr:colOff>57150</xdr:colOff>
      <xdr:row>48</xdr:row>
      <xdr:rowOff>161925</xdr:rowOff>
    </xdr:to>
    <xdr:pic>
      <xdr:nvPicPr>
        <xdr:cNvPr id="1" name="Picture 1"/>
        <xdr:cNvPicPr preferRelativeResize="1">
          <a:picLocks noChangeAspect="1"/>
        </xdr:cNvPicPr>
      </xdr:nvPicPr>
      <xdr:blipFill>
        <a:blip r:link="rId1"/>
        <a:stretch>
          <a:fillRect/>
        </a:stretch>
      </xdr:blipFill>
      <xdr:spPr>
        <a:xfrm>
          <a:off x="57150" y="9582150"/>
          <a:ext cx="314325" cy="238125"/>
        </a:xfrm>
        <a:prstGeom prst="rect">
          <a:avLst/>
        </a:prstGeom>
        <a:noFill/>
        <a:ln w="9525" cmpd="sng">
          <a:noFill/>
        </a:ln>
      </xdr:spPr>
    </xdr:pic>
    <xdr:clientData/>
  </xdr:twoCellAnchor>
  <xdr:twoCellAnchor>
    <xdr:from>
      <xdr:col>0</xdr:col>
      <xdr:colOff>85725</xdr:colOff>
      <xdr:row>100</xdr:row>
      <xdr:rowOff>123825</xdr:rowOff>
    </xdr:from>
    <xdr:to>
      <xdr:col>1</xdr:col>
      <xdr:colOff>85725</xdr:colOff>
      <xdr:row>101</xdr:row>
      <xdr:rowOff>161925</xdr:rowOff>
    </xdr:to>
    <xdr:pic>
      <xdr:nvPicPr>
        <xdr:cNvPr id="2" name="Picture 2"/>
        <xdr:cNvPicPr preferRelativeResize="1">
          <a:picLocks noChangeAspect="1"/>
        </xdr:cNvPicPr>
      </xdr:nvPicPr>
      <xdr:blipFill>
        <a:blip r:link="rId1"/>
        <a:stretch>
          <a:fillRect/>
        </a:stretch>
      </xdr:blipFill>
      <xdr:spPr>
        <a:xfrm>
          <a:off x="85725" y="20831175"/>
          <a:ext cx="314325" cy="238125"/>
        </a:xfrm>
        <a:prstGeom prst="rect">
          <a:avLst/>
        </a:prstGeom>
        <a:noFill/>
        <a:ln w="9525" cmpd="sng">
          <a:noFill/>
        </a:ln>
      </xdr:spPr>
    </xdr:pic>
    <xdr:clientData/>
  </xdr:twoCellAnchor>
  <xdr:twoCellAnchor>
    <xdr:from>
      <xdr:col>0</xdr:col>
      <xdr:colOff>0</xdr:colOff>
      <xdr:row>148</xdr:row>
      <xdr:rowOff>152400</xdr:rowOff>
    </xdr:from>
    <xdr:to>
      <xdr:col>1</xdr:col>
      <xdr:colOff>0</xdr:colOff>
      <xdr:row>149</xdr:row>
      <xdr:rowOff>190500</xdr:rowOff>
    </xdr:to>
    <xdr:pic>
      <xdr:nvPicPr>
        <xdr:cNvPr id="3" name="Picture 3"/>
        <xdr:cNvPicPr preferRelativeResize="1">
          <a:picLocks noChangeAspect="1"/>
        </xdr:cNvPicPr>
      </xdr:nvPicPr>
      <xdr:blipFill>
        <a:blip r:link="rId1"/>
        <a:stretch>
          <a:fillRect/>
        </a:stretch>
      </xdr:blipFill>
      <xdr:spPr>
        <a:xfrm>
          <a:off x="0" y="30508575"/>
          <a:ext cx="314325" cy="238125"/>
        </a:xfrm>
        <a:prstGeom prst="rect">
          <a:avLst/>
        </a:prstGeom>
        <a:noFill/>
        <a:ln w="9525" cmpd="sng">
          <a:noFill/>
        </a:ln>
      </xdr:spPr>
    </xdr:pic>
    <xdr:clientData/>
  </xdr:twoCellAnchor>
  <xdr:twoCellAnchor>
    <xdr:from>
      <xdr:col>0</xdr:col>
      <xdr:colOff>0</xdr:colOff>
      <xdr:row>193</xdr:row>
      <xdr:rowOff>104775</xdr:rowOff>
    </xdr:from>
    <xdr:to>
      <xdr:col>1</xdr:col>
      <xdr:colOff>0</xdr:colOff>
      <xdr:row>194</xdr:row>
      <xdr:rowOff>142875</xdr:rowOff>
    </xdr:to>
    <xdr:pic>
      <xdr:nvPicPr>
        <xdr:cNvPr id="4" name="Picture 4"/>
        <xdr:cNvPicPr preferRelativeResize="1">
          <a:picLocks noChangeAspect="1"/>
        </xdr:cNvPicPr>
      </xdr:nvPicPr>
      <xdr:blipFill>
        <a:blip r:link="rId1"/>
        <a:stretch>
          <a:fillRect/>
        </a:stretch>
      </xdr:blipFill>
      <xdr:spPr>
        <a:xfrm>
          <a:off x="0" y="39509700"/>
          <a:ext cx="314325" cy="238125"/>
        </a:xfrm>
        <a:prstGeom prst="rect">
          <a:avLst/>
        </a:prstGeom>
        <a:noFill/>
        <a:ln w="9525" cmpd="sng">
          <a:noFill/>
        </a:ln>
      </xdr:spPr>
    </xdr:pic>
    <xdr:clientData/>
  </xdr:twoCellAnchor>
  <xdr:twoCellAnchor>
    <xdr:from>
      <xdr:col>12</xdr:col>
      <xdr:colOff>1752600</xdr:colOff>
      <xdr:row>193</xdr:row>
      <xdr:rowOff>57150</xdr:rowOff>
    </xdr:from>
    <xdr:to>
      <xdr:col>12</xdr:col>
      <xdr:colOff>2552700</xdr:colOff>
      <xdr:row>194</xdr:row>
      <xdr:rowOff>85725</xdr:rowOff>
    </xdr:to>
    <xdr:pic>
      <xdr:nvPicPr>
        <xdr:cNvPr id="5" name="Picture 5"/>
        <xdr:cNvPicPr preferRelativeResize="1">
          <a:picLocks noChangeAspect="1"/>
        </xdr:cNvPicPr>
      </xdr:nvPicPr>
      <xdr:blipFill>
        <a:blip r:link="rId2"/>
        <a:stretch>
          <a:fillRect/>
        </a:stretch>
      </xdr:blipFill>
      <xdr:spPr>
        <a:xfrm>
          <a:off x="15811500" y="39462075"/>
          <a:ext cx="800100" cy="228600"/>
        </a:xfrm>
        <a:prstGeom prst="rect">
          <a:avLst/>
        </a:prstGeom>
        <a:noFill/>
        <a:ln w="9525" cmpd="sng">
          <a:noFill/>
        </a:ln>
      </xdr:spPr>
    </xdr:pic>
    <xdr:clientData/>
  </xdr:twoCellAnchor>
  <xdr:twoCellAnchor>
    <xdr:from>
      <xdr:col>12</xdr:col>
      <xdr:colOff>1876425</xdr:colOff>
      <xdr:row>148</xdr:row>
      <xdr:rowOff>95250</xdr:rowOff>
    </xdr:from>
    <xdr:to>
      <xdr:col>12</xdr:col>
      <xdr:colOff>2676525</xdr:colOff>
      <xdr:row>149</xdr:row>
      <xdr:rowOff>123825</xdr:rowOff>
    </xdr:to>
    <xdr:pic>
      <xdr:nvPicPr>
        <xdr:cNvPr id="6" name="Picture 6"/>
        <xdr:cNvPicPr preferRelativeResize="1">
          <a:picLocks noChangeAspect="1"/>
        </xdr:cNvPicPr>
      </xdr:nvPicPr>
      <xdr:blipFill>
        <a:blip r:link="rId2"/>
        <a:stretch>
          <a:fillRect/>
        </a:stretch>
      </xdr:blipFill>
      <xdr:spPr>
        <a:xfrm>
          <a:off x="15935325" y="30451425"/>
          <a:ext cx="800100" cy="228600"/>
        </a:xfrm>
        <a:prstGeom prst="rect">
          <a:avLst/>
        </a:prstGeom>
        <a:noFill/>
        <a:ln w="9525" cmpd="sng">
          <a:noFill/>
        </a:ln>
      </xdr:spPr>
    </xdr:pic>
    <xdr:clientData/>
  </xdr:twoCellAnchor>
  <xdr:twoCellAnchor>
    <xdr:from>
      <xdr:col>12</xdr:col>
      <xdr:colOff>1838325</xdr:colOff>
      <xdr:row>100</xdr:row>
      <xdr:rowOff>95250</xdr:rowOff>
    </xdr:from>
    <xdr:to>
      <xdr:col>12</xdr:col>
      <xdr:colOff>2638425</xdr:colOff>
      <xdr:row>101</xdr:row>
      <xdr:rowOff>123825</xdr:rowOff>
    </xdr:to>
    <xdr:pic>
      <xdr:nvPicPr>
        <xdr:cNvPr id="7" name="Picture 7"/>
        <xdr:cNvPicPr preferRelativeResize="1">
          <a:picLocks noChangeAspect="1"/>
        </xdr:cNvPicPr>
      </xdr:nvPicPr>
      <xdr:blipFill>
        <a:blip r:link="rId2"/>
        <a:stretch>
          <a:fillRect/>
        </a:stretch>
      </xdr:blipFill>
      <xdr:spPr>
        <a:xfrm>
          <a:off x="15897225" y="20802600"/>
          <a:ext cx="800100" cy="228600"/>
        </a:xfrm>
        <a:prstGeom prst="rect">
          <a:avLst/>
        </a:prstGeom>
        <a:noFill/>
        <a:ln w="9525" cmpd="sng">
          <a:noFill/>
        </a:ln>
      </xdr:spPr>
    </xdr:pic>
    <xdr:clientData/>
  </xdr:twoCellAnchor>
  <xdr:twoCellAnchor>
    <xdr:from>
      <xdr:col>12</xdr:col>
      <xdr:colOff>1743075</xdr:colOff>
      <xdr:row>47</xdr:row>
      <xdr:rowOff>57150</xdr:rowOff>
    </xdr:from>
    <xdr:to>
      <xdr:col>12</xdr:col>
      <xdr:colOff>2543175</xdr:colOff>
      <xdr:row>48</xdr:row>
      <xdr:rowOff>85725</xdr:rowOff>
    </xdr:to>
    <xdr:pic>
      <xdr:nvPicPr>
        <xdr:cNvPr id="8" name="Picture 8"/>
        <xdr:cNvPicPr preferRelativeResize="1">
          <a:picLocks noChangeAspect="1"/>
        </xdr:cNvPicPr>
      </xdr:nvPicPr>
      <xdr:blipFill>
        <a:blip r:link="rId2"/>
        <a:stretch>
          <a:fillRect/>
        </a:stretch>
      </xdr:blipFill>
      <xdr:spPr>
        <a:xfrm>
          <a:off x="15801975" y="9515475"/>
          <a:ext cx="800100" cy="228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47</xdr:row>
      <xdr:rowOff>104775</xdr:rowOff>
    </xdr:from>
    <xdr:to>
      <xdr:col>1</xdr:col>
      <xdr:colOff>57150</xdr:colOff>
      <xdr:row>48</xdr:row>
      <xdr:rowOff>142875</xdr:rowOff>
    </xdr:to>
    <xdr:pic>
      <xdr:nvPicPr>
        <xdr:cNvPr id="1" name="Picture 1"/>
        <xdr:cNvPicPr preferRelativeResize="1">
          <a:picLocks noChangeAspect="1"/>
        </xdr:cNvPicPr>
      </xdr:nvPicPr>
      <xdr:blipFill>
        <a:blip r:link="rId1"/>
        <a:stretch>
          <a:fillRect/>
        </a:stretch>
      </xdr:blipFill>
      <xdr:spPr>
        <a:xfrm>
          <a:off x="57150" y="9563100"/>
          <a:ext cx="314325" cy="238125"/>
        </a:xfrm>
        <a:prstGeom prst="rect">
          <a:avLst/>
        </a:prstGeom>
        <a:noFill/>
        <a:ln w="9525" cmpd="sng">
          <a:noFill/>
        </a:ln>
      </xdr:spPr>
    </xdr:pic>
    <xdr:clientData/>
  </xdr:twoCellAnchor>
  <xdr:twoCellAnchor>
    <xdr:from>
      <xdr:col>0</xdr:col>
      <xdr:colOff>38100</xdr:colOff>
      <xdr:row>100</xdr:row>
      <xdr:rowOff>85725</xdr:rowOff>
    </xdr:from>
    <xdr:to>
      <xdr:col>1</xdr:col>
      <xdr:colOff>38100</xdr:colOff>
      <xdr:row>101</xdr:row>
      <xdr:rowOff>123825</xdr:rowOff>
    </xdr:to>
    <xdr:pic>
      <xdr:nvPicPr>
        <xdr:cNvPr id="2" name="Picture 2"/>
        <xdr:cNvPicPr preferRelativeResize="1">
          <a:picLocks noChangeAspect="1"/>
        </xdr:cNvPicPr>
      </xdr:nvPicPr>
      <xdr:blipFill>
        <a:blip r:link="rId1"/>
        <a:stretch>
          <a:fillRect/>
        </a:stretch>
      </xdr:blipFill>
      <xdr:spPr>
        <a:xfrm>
          <a:off x="38100" y="20793075"/>
          <a:ext cx="314325" cy="238125"/>
        </a:xfrm>
        <a:prstGeom prst="rect">
          <a:avLst/>
        </a:prstGeom>
        <a:noFill/>
        <a:ln w="9525" cmpd="sng">
          <a:noFill/>
        </a:ln>
      </xdr:spPr>
    </xdr:pic>
    <xdr:clientData/>
  </xdr:twoCellAnchor>
  <xdr:twoCellAnchor>
    <xdr:from>
      <xdr:col>0</xdr:col>
      <xdr:colOff>0</xdr:colOff>
      <xdr:row>148</xdr:row>
      <xdr:rowOff>104775</xdr:rowOff>
    </xdr:from>
    <xdr:to>
      <xdr:col>1</xdr:col>
      <xdr:colOff>0</xdr:colOff>
      <xdr:row>149</xdr:row>
      <xdr:rowOff>142875</xdr:rowOff>
    </xdr:to>
    <xdr:pic>
      <xdr:nvPicPr>
        <xdr:cNvPr id="3" name="Picture 3"/>
        <xdr:cNvPicPr preferRelativeResize="1">
          <a:picLocks noChangeAspect="1"/>
        </xdr:cNvPicPr>
      </xdr:nvPicPr>
      <xdr:blipFill>
        <a:blip r:link="rId1"/>
        <a:stretch>
          <a:fillRect/>
        </a:stretch>
      </xdr:blipFill>
      <xdr:spPr>
        <a:xfrm>
          <a:off x="0" y="30460950"/>
          <a:ext cx="314325" cy="238125"/>
        </a:xfrm>
        <a:prstGeom prst="rect">
          <a:avLst/>
        </a:prstGeom>
        <a:noFill/>
        <a:ln w="9525" cmpd="sng">
          <a:noFill/>
        </a:ln>
      </xdr:spPr>
    </xdr:pic>
    <xdr:clientData/>
  </xdr:twoCellAnchor>
  <xdr:twoCellAnchor>
    <xdr:from>
      <xdr:col>0</xdr:col>
      <xdr:colOff>9525</xdr:colOff>
      <xdr:row>193</xdr:row>
      <xdr:rowOff>85725</xdr:rowOff>
    </xdr:from>
    <xdr:to>
      <xdr:col>1</xdr:col>
      <xdr:colOff>9525</xdr:colOff>
      <xdr:row>194</xdr:row>
      <xdr:rowOff>123825</xdr:rowOff>
    </xdr:to>
    <xdr:pic>
      <xdr:nvPicPr>
        <xdr:cNvPr id="4" name="Picture 5"/>
        <xdr:cNvPicPr preferRelativeResize="1">
          <a:picLocks noChangeAspect="1"/>
        </xdr:cNvPicPr>
      </xdr:nvPicPr>
      <xdr:blipFill>
        <a:blip r:link="rId1"/>
        <a:stretch>
          <a:fillRect/>
        </a:stretch>
      </xdr:blipFill>
      <xdr:spPr>
        <a:xfrm>
          <a:off x="9525" y="39490650"/>
          <a:ext cx="314325" cy="238125"/>
        </a:xfrm>
        <a:prstGeom prst="rect">
          <a:avLst/>
        </a:prstGeom>
        <a:noFill/>
        <a:ln w="9525" cmpd="sng">
          <a:noFill/>
        </a:ln>
      </xdr:spPr>
    </xdr:pic>
    <xdr:clientData/>
  </xdr:twoCellAnchor>
  <xdr:twoCellAnchor>
    <xdr:from>
      <xdr:col>12</xdr:col>
      <xdr:colOff>1905000</xdr:colOff>
      <xdr:row>193</xdr:row>
      <xdr:rowOff>104775</xdr:rowOff>
    </xdr:from>
    <xdr:to>
      <xdr:col>12</xdr:col>
      <xdr:colOff>2705100</xdr:colOff>
      <xdr:row>194</xdr:row>
      <xdr:rowOff>133350</xdr:rowOff>
    </xdr:to>
    <xdr:pic>
      <xdr:nvPicPr>
        <xdr:cNvPr id="5" name="Picture 6"/>
        <xdr:cNvPicPr preferRelativeResize="1">
          <a:picLocks noChangeAspect="1"/>
        </xdr:cNvPicPr>
      </xdr:nvPicPr>
      <xdr:blipFill>
        <a:blip r:link="rId2"/>
        <a:stretch>
          <a:fillRect/>
        </a:stretch>
      </xdr:blipFill>
      <xdr:spPr>
        <a:xfrm>
          <a:off x="15963900" y="39509700"/>
          <a:ext cx="800100" cy="228600"/>
        </a:xfrm>
        <a:prstGeom prst="rect">
          <a:avLst/>
        </a:prstGeom>
        <a:noFill/>
        <a:ln w="9525" cmpd="sng">
          <a:noFill/>
        </a:ln>
      </xdr:spPr>
    </xdr:pic>
    <xdr:clientData/>
  </xdr:twoCellAnchor>
  <xdr:twoCellAnchor>
    <xdr:from>
      <xdr:col>12</xdr:col>
      <xdr:colOff>1933575</xdr:colOff>
      <xdr:row>148</xdr:row>
      <xdr:rowOff>104775</xdr:rowOff>
    </xdr:from>
    <xdr:to>
      <xdr:col>12</xdr:col>
      <xdr:colOff>2733675</xdr:colOff>
      <xdr:row>149</xdr:row>
      <xdr:rowOff>133350</xdr:rowOff>
    </xdr:to>
    <xdr:pic>
      <xdr:nvPicPr>
        <xdr:cNvPr id="6" name="Picture 7"/>
        <xdr:cNvPicPr preferRelativeResize="1">
          <a:picLocks noChangeAspect="1"/>
        </xdr:cNvPicPr>
      </xdr:nvPicPr>
      <xdr:blipFill>
        <a:blip r:link="rId2"/>
        <a:stretch>
          <a:fillRect/>
        </a:stretch>
      </xdr:blipFill>
      <xdr:spPr>
        <a:xfrm>
          <a:off x="15992475" y="30460950"/>
          <a:ext cx="800100" cy="228600"/>
        </a:xfrm>
        <a:prstGeom prst="rect">
          <a:avLst/>
        </a:prstGeom>
        <a:noFill/>
        <a:ln w="9525" cmpd="sng">
          <a:noFill/>
        </a:ln>
      </xdr:spPr>
    </xdr:pic>
    <xdr:clientData/>
  </xdr:twoCellAnchor>
  <xdr:twoCellAnchor>
    <xdr:from>
      <xdr:col>12</xdr:col>
      <xdr:colOff>1914525</xdr:colOff>
      <xdr:row>100</xdr:row>
      <xdr:rowOff>104775</xdr:rowOff>
    </xdr:from>
    <xdr:to>
      <xdr:col>12</xdr:col>
      <xdr:colOff>2714625</xdr:colOff>
      <xdr:row>101</xdr:row>
      <xdr:rowOff>133350</xdr:rowOff>
    </xdr:to>
    <xdr:pic>
      <xdr:nvPicPr>
        <xdr:cNvPr id="7" name="Picture 8"/>
        <xdr:cNvPicPr preferRelativeResize="1">
          <a:picLocks noChangeAspect="1"/>
        </xdr:cNvPicPr>
      </xdr:nvPicPr>
      <xdr:blipFill>
        <a:blip r:link="rId2"/>
        <a:stretch>
          <a:fillRect/>
        </a:stretch>
      </xdr:blipFill>
      <xdr:spPr>
        <a:xfrm>
          <a:off x="15973425" y="20812125"/>
          <a:ext cx="800100" cy="228600"/>
        </a:xfrm>
        <a:prstGeom prst="rect">
          <a:avLst/>
        </a:prstGeom>
        <a:noFill/>
        <a:ln w="9525" cmpd="sng">
          <a:noFill/>
        </a:ln>
      </xdr:spPr>
    </xdr:pic>
    <xdr:clientData/>
  </xdr:twoCellAnchor>
  <xdr:twoCellAnchor>
    <xdr:from>
      <xdr:col>12</xdr:col>
      <xdr:colOff>1866900</xdr:colOff>
      <xdr:row>47</xdr:row>
      <xdr:rowOff>104775</xdr:rowOff>
    </xdr:from>
    <xdr:to>
      <xdr:col>12</xdr:col>
      <xdr:colOff>2667000</xdr:colOff>
      <xdr:row>48</xdr:row>
      <xdr:rowOff>133350</xdr:rowOff>
    </xdr:to>
    <xdr:pic>
      <xdr:nvPicPr>
        <xdr:cNvPr id="8" name="Picture 9"/>
        <xdr:cNvPicPr preferRelativeResize="1">
          <a:picLocks noChangeAspect="1"/>
        </xdr:cNvPicPr>
      </xdr:nvPicPr>
      <xdr:blipFill>
        <a:blip r:link="rId2"/>
        <a:stretch>
          <a:fillRect/>
        </a:stretch>
      </xdr:blipFill>
      <xdr:spPr>
        <a:xfrm>
          <a:off x="15925800" y="9563100"/>
          <a:ext cx="800100" cy="228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47</xdr:row>
      <xdr:rowOff>133350</xdr:rowOff>
    </xdr:from>
    <xdr:to>
      <xdr:col>1</xdr:col>
      <xdr:colOff>66675</xdr:colOff>
      <xdr:row>48</xdr:row>
      <xdr:rowOff>171450</xdr:rowOff>
    </xdr:to>
    <xdr:pic>
      <xdr:nvPicPr>
        <xdr:cNvPr id="1" name="Picture 1"/>
        <xdr:cNvPicPr preferRelativeResize="1">
          <a:picLocks noChangeAspect="1"/>
        </xdr:cNvPicPr>
      </xdr:nvPicPr>
      <xdr:blipFill>
        <a:blip r:link="rId1"/>
        <a:stretch>
          <a:fillRect/>
        </a:stretch>
      </xdr:blipFill>
      <xdr:spPr>
        <a:xfrm>
          <a:off x="66675" y="9591675"/>
          <a:ext cx="314325" cy="238125"/>
        </a:xfrm>
        <a:prstGeom prst="rect">
          <a:avLst/>
        </a:prstGeom>
        <a:noFill/>
        <a:ln w="9525" cmpd="sng">
          <a:noFill/>
        </a:ln>
      </xdr:spPr>
    </xdr:pic>
    <xdr:clientData/>
  </xdr:twoCellAnchor>
  <xdr:twoCellAnchor>
    <xdr:from>
      <xdr:col>0</xdr:col>
      <xdr:colOff>0</xdr:colOff>
      <xdr:row>100</xdr:row>
      <xdr:rowOff>133350</xdr:rowOff>
    </xdr:from>
    <xdr:to>
      <xdr:col>1</xdr:col>
      <xdr:colOff>0</xdr:colOff>
      <xdr:row>101</xdr:row>
      <xdr:rowOff>171450</xdr:rowOff>
    </xdr:to>
    <xdr:pic>
      <xdr:nvPicPr>
        <xdr:cNvPr id="2" name="Picture 2"/>
        <xdr:cNvPicPr preferRelativeResize="1">
          <a:picLocks noChangeAspect="1"/>
        </xdr:cNvPicPr>
      </xdr:nvPicPr>
      <xdr:blipFill>
        <a:blip r:link="rId1"/>
        <a:stretch>
          <a:fillRect/>
        </a:stretch>
      </xdr:blipFill>
      <xdr:spPr>
        <a:xfrm>
          <a:off x="0" y="20840700"/>
          <a:ext cx="314325" cy="238125"/>
        </a:xfrm>
        <a:prstGeom prst="rect">
          <a:avLst/>
        </a:prstGeom>
        <a:noFill/>
        <a:ln w="9525" cmpd="sng">
          <a:noFill/>
        </a:ln>
      </xdr:spPr>
    </xdr:pic>
    <xdr:clientData/>
  </xdr:twoCellAnchor>
  <xdr:twoCellAnchor>
    <xdr:from>
      <xdr:col>0</xdr:col>
      <xdr:colOff>57150</xdr:colOff>
      <xdr:row>148</xdr:row>
      <xdr:rowOff>104775</xdr:rowOff>
    </xdr:from>
    <xdr:to>
      <xdr:col>1</xdr:col>
      <xdr:colOff>57150</xdr:colOff>
      <xdr:row>149</xdr:row>
      <xdr:rowOff>142875</xdr:rowOff>
    </xdr:to>
    <xdr:pic>
      <xdr:nvPicPr>
        <xdr:cNvPr id="3" name="Picture 3"/>
        <xdr:cNvPicPr preferRelativeResize="1">
          <a:picLocks noChangeAspect="1"/>
        </xdr:cNvPicPr>
      </xdr:nvPicPr>
      <xdr:blipFill>
        <a:blip r:link="rId1"/>
        <a:stretch>
          <a:fillRect/>
        </a:stretch>
      </xdr:blipFill>
      <xdr:spPr>
        <a:xfrm>
          <a:off x="57150" y="30460950"/>
          <a:ext cx="314325" cy="238125"/>
        </a:xfrm>
        <a:prstGeom prst="rect">
          <a:avLst/>
        </a:prstGeom>
        <a:noFill/>
        <a:ln w="9525" cmpd="sng">
          <a:noFill/>
        </a:ln>
      </xdr:spPr>
    </xdr:pic>
    <xdr:clientData/>
  </xdr:twoCellAnchor>
  <xdr:twoCellAnchor>
    <xdr:from>
      <xdr:col>0</xdr:col>
      <xdr:colOff>38100</xdr:colOff>
      <xdr:row>193</xdr:row>
      <xdr:rowOff>95250</xdr:rowOff>
    </xdr:from>
    <xdr:to>
      <xdr:col>1</xdr:col>
      <xdr:colOff>38100</xdr:colOff>
      <xdr:row>194</xdr:row>
      <xdr:rowOff>133350</xdr:rowOff>
    </xdr:to>
    <xdr:pic>
      <xdr:nvPicPr>
        <xdr:cNvPr id="4" name="Picture 4"/>
        <xdr:cNvPicPr preferRelativeResize="1">
          <a:picLocks noChangeAspect="1"/>
        </xdr:cNvPicPr>
      </xdr:nvPicPr>
      <xdr:blipFill>
        <a:blip r:link="rId1"/>
        <a:stretch>
          <a:fillRect/>
        </a:stretch>
      </xdr:blipFill>
      <xdr:spPr>
        <a:xfrm>
          <a:off x="38100" y="39500175"/>
          <a:ext cx="314325" cy="238125"/>
        </a:xfrm>
        <a:prstGeom prst="rect">
          <a:avLst/>
        </a:prstGeom>
        <a:noFill/>
        <a:ln w="9525" cmpd="sng">
          <a:noFill/>
        </a:ln>
      </xdr:spPr>
    </xdr:pic>
    <xdr:clientData/>
  </xdr:twoCellAnchor>
  <xdr:twoCellAnchor>
    <xdr:from>
      <xdr:col>13</xdr:col>
      <xdr:colOff>1438275</xdr:colOff>
      <xdr:row>193</xdr:row>
      <xdr:rowOff>85725</xdr:rowOff>
    </xdr:from>
    <xdr:to>
      <xdr:col>13</xdr:col>
      <xdr:colOff>2238375</xdr:colOff>
      <xdr:row>194</xdr:row>
      <xdr:rowOff>114300</xdr:rowOff>
    </xdr:to>
    <xdr:pic>
      <xdr:nvPicPr>
        <xdr:cNvPr id="5" name="Picture 5"/>
        <xdr:cNvPicPr preferRelativeResize="1">
          <a:picLocks noChangeAspect="1"/>
        </xdr:cNvPicPr>
      </xdr:nvPicPr>
      <xdr:blipFill>
        <a:blip r:link="rId2"/>
        <a:stretch>
          <a:fillRect/>
        </a:stretch>
      </xdr:blipFill>
      <xdr:spPr>
        <a:xfrm>
          <a:off x="16325850" y="39490650"/>
          <a:ext cx="800100" cy="228600"/>
        </a:xfrm>
        <a:prstGeom prst="rect">
          <a:avLst/>
        </a:prstGeom>
        <a:noFill/>
        <a:ln w="9525" cmpd="sng">
          <a:noFill/>
        </a:ln>
      </xdr:spPr>
    </xdr:pic>
    <xdr:clientData/>
  </xdr:twoCellAnchor>
  <xdr:twoCellAnchor>
    <xdr:from>
      <xdr:col>13</xdr:col>
      <xdr:colOff>1457325</xdr:colOff>
      <xdr:row>148</xdr:row>
      <xdr:rowOff>95250</xdr:rowOff>
    </xdr:from>
    <xdr:to>
      <xdr:col>13</xdr:col>
      <xdr:colOff>2257425</xdr:colOff>
      <xdr:row>149</xdr:row>
      <xdr:rowOff>123825</xdr:rowOff>
    </xdr:to>
    <xdr:pic>
      <xdr:nvPicPr>
        <xdr:cNvPr id="6" name="Picture 6"/>
        <xdr:cNvPicPr preferRelativeResize="1">
          <a:picLocks noChangeAspect="1"/>
        </xdr:cNvPicPr>
      </xdr:nvPicPr>
      <xdr:blipFill>
        <a:blip r:link="rId2"/>
        <a:stretch>
          <a:fillRect/>
        </a:stretch>
      </xdr:blipFill>
      <xdr:spPr>
        <a:xfrm>
          <a:off x="16344900" y="30451425"/>
          <a:ext cx="800100" cy="228600"/>
        </a:xfrm>
        <a:prstGeom prst="rect">
          <a:avLst/>
        </a:prstGeom>
        <a:noFill/>
        <a:ln w="9525" cmpd="sng">
          <a:noFill/>
        </a:ln>
      </xdr:spPr>
    </xdr:pic>
    <xdr:clientData/>
  </xdr:twoCellAnchor>
  <xdr:twoCellAnchor>
    <xdr:from>
      <xdr:col>13</xdr:col>
      <xdr:colOff>1485900</xdr:colOff>
      <xdr:row>100</xdr:row>
      <xdr:rowOff>85725</xdr:rowOff>
    </xdr:from>
    <xdr:to>
      <xdr:col>13</xdr:col>
      <xdr:colOff>2286000</xdr:colOff>
      <xdr:row>101</xdr:row>
      <xdr:rowOff>114300</xdr:rowOff>
    </xdr:to>
    <xdr:pic>
      <xdr:nvPicPr>
        <xdr:cNvPr id="7" name="Picture 7"/>
        <xdr:cNvPicPr preferRelativeResize="1">
          <a:picLocks noChangeAspect="1"/>
        </xdr:cNvPicPr>
      </xdr:nvPicPr>
      <xdr:blipFill>
        <a:blip r:link="rId2"/>
        <a:stretch>
          <a:fillRect/>
        </a:stretch>
      </xdr:blipFill>
      <xdr:spPr>
        <a:xfrm>
          <a:off x="16373475" y="20793075"/>
          <a:ext cx="800100" cy="228600"/>
        </a:xfrm>
        <a:prstGeom prst="rect">
          <a:avLst/>
        </a:prstGeom>
        <a:noFill/>
        <a:ln w="9525" cmpd="sng">
          <a:noFill/>
        </a:ln>
      </xdr:spPr>
    </xdr:pic>
    <xdr:clientData/>
  </xdr:twoCellAnchor>
  <xdr:twoCellAnchor>
    <xdr:from>
      <xdr:col>13</xdr:col>
      <xdr:colOff>1466850</xdr:colOff>
      <xdr:row>47</xdr:row>
      <xdr:rowOff>85725</xdr:rowOff>
    </xdr:from>
    <xdr:to>
      <xdr:col>13</xdr:col>
      <xdr:colOff>2266950</xdr:colOff>
      <xdr:row>48</xdr:row>
      <xdr:rowOff>114300</xdr:rowOff>
    </xdr:to>
    <xdr:pic>
      <xdr:nvPicPr>
        <xdr:cNvPr id="8" name="Picture 8"/>
        <xdr:cNvPicPr preferRelativeResize="1">
          <a:picLocks noChangeAspect="1"/>
        </xdr:cNvPicPr>
      </xdr:nvPicPr>
      <xdr:blipFill>
        <a:blip r:link="rId2"/>
        <a:stretch>
          <a:fillRect/>
        </a:stretch>
      </xdr:blipFill>
      <xdr:spPr>
        <a:xfrm>
          <a:off x="16354425" y="9544050"/>
          <a:ext cx="8001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198"/>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0.6640625" style="1" customWidth="1"/>
    <col min="14" max="16384" width="9.6640625" style="1" customWidth="1"/>
  </cols>
  <sheetData>
    <row r="1" spans="1:18" ht="20.25">
      <c r="A1" s="2"/>
      <c r="B1" s="3" t="s">
        <v>0</v>
      </c>
      <c r="C1" s="4"/>
      <c r="D1" s="5"/>
      <c r="E1" s="5"/>
      <c r="F1" s="5"/>
      <c r="G1" s="5"/>
      <c r="H1" s="5"/>
      <c r="I1" s="5"/>
      <c r="J1" s="5"/>
      <c r="K1" s="5"/>
      <c r="L1" s="5"/>
      <c r="M1" s="5"/>
      <c r="N1" s="6"/>
      <c r="O1" s="7"/>
      <c r="P1" s="7"/>
      <c r="Q1" s="7" t="s">
        <v>187</v>
      </c>
      <c r="R1" s="7"/>
    </row>
    <row r="2" spans="1:18" ht="15.75">
      <c r="A2" s="8"/>
      <c r="B2" s="9"/>
      <c r="C2" s="9"/>
      <c r="D2" s="10"/>
      <c r="E2" s="10"/>
      <c r="F2" s="10"/>
      <c r="G2" s="10"/>
      <c r="H2" s="10"/>
      <c r="I2" s="10"/>
      <c r="J2" s="10"/>
      <c r="K2" s="10"/>
      <c r="L2" s="10"/>
      <c r="M2" s="10"/>
      <c r="N2" s="6"/>
      <c r="O2" s="7"/>
      <c r="P2" s="7"/>
      <c r="Q2" s="7" t="s">
        <v>188</v>
      </c>
      <c r="R2" s="7"/>
    </row>
    <row r="3" spans="1:18" ht="15.75">
      <c r="A3" s="11"/>
      <c r="B3" s="155" t="s">
        <v>1</v>
      </c>
      <c r="C3" s="10"/>
      <c r="D3" s="10"/>
      <c r="E3" s="10"/>
      <c r="F3" s="10"/>
      <c r="G3" s="10"/>
      <c r="H3" s="10"/>
      <c r="I3" s="10"/>
      <c r="J3" s="10"/>
      <c r="K3" s="10"/>
      <c r="L3" s="10"/>
      <c r="M3" s="10"/>
      <c r="N3" s="6"/>
      <c r="O3" s="7"/>
      <c r="P3" s="7"/>
      <c r="Q3" s="7" t="s">
        <v>189</v>
      </c>
      <c r="R3" s="7"/>
    </row>
    <row r="4" spans="1:18" ht="15.75">
      <c r="A4" s="8"/>
      <c r="B4" s="9"/>
      <c r="C4" s="9"/>
      <c r="D4" s="10"/>
      <c r="E4" s="10"/>
      <c r="F4" s="10"/>
      <c r="G4" s="10"/>
      <c r="H4" s="10"/>
      <c r="I4" s="10"/>
      <c r="J4" s="10"/>
      <c r="K4" s="10"/>
      <c r="L4" s="10"/>
      <c r="M4" s="10"/>
      <c r="N4" s="6"/>
      <c r="O4" s="7"/>
      <c r="P4" s="7"/>
      <c r="Q4" s="7" t="s">
        <v>188</v>
      </c>
      <c r="R4" s="7"/>
    </row>
    <row r="5" spans="1:18" ht="12" customHeight="1">
      <c r="A5" s="8"/>
      <c r="B5" s="13" t="s">
        <v>2</v>
      </c>
      <c r="C5" s="14"/>
      <c r="D5" s="10"/>
      <c r="E5" s="10"/>
      <c r="F5" s="10"/>
      <c r="G5" s="10"/>
      <c r="H5" s="10"/>
      <c r="I5" s="10"/>
      <c r="J5" s="10"/>
      <c r="K5" s="10"/>
      <c r="L5" s="10"/>
      <c r="M5" s="10"/>
      <c r="N5" s="6"/>
      <c r="O5" s="7"/>
      <c r="P5" s="7"/>
      <c r="Q5" s="7" t="s">
        <v>190</v>
      </c>
      <c r="R5" s="7"/>
    </row>
    <row r="6" spans="1:18" ht="12" customHeight="1">
      <c r="A6" s="8"/>
      <c r="B6" s="13" t="s">
        <v>3</v>
      </c>
      <c r="C6" s="14"/>
      <c r="D6" s="10"/>
      <c r="E6" s="10"/>
      <c r="F6" s="10"/>
      <c r="G6" s="10"/>
      <c r="H6" s="10"/>
      <c r="I6" s="10"/>
      <c r="J6" s="10"/>
      <c r="K6" s="10"/>
      <c r="L6" s="10"/>
      <c r="M6" s="10"/>
      <c r="N6" s="6"/>
      <c r="O6" s="7"/>
      <c r="P6" s="7"/>
      <c r="Q6" s="7" t="s">
        <v>188</v>
      </c>
      <c r="R6" s="7"/>
    </row>
    <row r="7" spans="1:18" ht="12" customHeight="1">
      <c r="A7" s="8"/>
      <c r="B7" s="13" t="s">
        <v>4</v>
      </c>
      <c r="C7" s="14"/>
      <c r="D7" s="10"/>
      <c r="E7" s="10"/>
      <c r="F7" s="10"/>
      <c r="G7" s="10"/>
      <c r="H7" s="10"/>
      <c r="I7" s="10"/>
      <c r="J7" s="10"/>
      <c r="K7" s="10"/>
      <c r="L7" s="10"/>
      <c r="M7" s="10"/>
      <c r="N7" s="6"/>
      <c r="O7" s="7"/>
      <c r="P7" s="7"/>
      <c r="Q7" s="7" t="s">
        <v>191</v>
      </c>
      <c r="R7" s="7"/>
    </row>
    <row r="8" spans="1:18" ht="12" customHeight="1">
      <c r="A8" s="8"/>
      <c r="B8" s="13" t="s">
        <v>5</v>
      </c>
      <c r="C8" s="14"/>
      <c r="D8" s="10"/>
      <c r="E8" s="10"/>
      <c r="F8" s="10"/>
      <c r="G8" s="10"/>
      <c r="H8" s="10"/>
      <c r="I8" s="10"/>
      <c r="J8" s="10"/>
      <c r="K8" s="10"/>
      <c r="L8" s="10"/>
      <c r="M8" s="10"/>
      <c r="N8" s="6"/>
      <c r="O8" s="7"/>
      <c r="P8" s="7"/>
      <c r="Q8" s="7" t="s">
        <v>188</v>
      </c>
      <c r="R8" s="7"/>
    </row>
    <row r="9" spans="1:18" ht="12" customHeight="1">
      <c r="A9" s="8"/>
      <c r="B9" s="15"/>
      <c r="C9" s="14"/>
      <c r="D9" s="10"/>
      <c r="E9" s="10"/>
      <c r="F9" s="10"/>
      <c r="G9" s="10"/>
      <c r="H9" s="10"/>
      <c r="I9" s="10"/>
      <c r="J9" s="10"/>
      <c r="K9" s="10"/>
      <c r="L9" s="10"/>
      <c r="M9" s="10"/>
      <c r="N9" s="6"/>
      <c r="O9" s="7"/>
      <c r="P9" s="7"/>
      <c r="Q9" s="7"/>
      <c r="R9" s="7"/>
    </row>
    <row r="10" spans="1:18" ht="15.75">
      <c r="A10" s="8"/>
      <c r="B10" s="13"/>
      <c r="C10" s="14"/>
      <c r="D10" s="16"/>
      <c r="E10" s="16"/>
      <c r="F10" s="10"/>
      <c r="G10" s="10"/>
      <c r="H10" s="10"/>
      <c r="I10" s="10"/>
      <c r="J10" s="10"/>
      <c r="K10" s="10"/>
      <c r="L10" s="10"/>
      <c r="M10" s="10"/>
      <c r="N10" s="6"/>
      <c r="O10" s="7"/>
      <c r="P10" s="7"/>
      <c r="Q10" s="7"/>
      <c r="R10" s="7"/>
    </row>
    <row r="11" spans="1:18" ht="15.75">
      <c r="A11" s="8"/>
      <c r="B11" s="17" t="s">
        <v>6</v>
      </c>
      <c r="C11" s="16"/>
      <c r="D11" s="10"/>
      <c r="E11" s="10"/>
      <c r="F11" s="10"/>
      <c r="G11" s="10"/>
      <c r="H11" s="10"/>
      <c r="I11" s="10"/>
      <c r="J11" s="10"/>
      <c r="K11" s="10"/>
      <c r="L11" s="10"/>
      <c r="M11" s="10"/>
      <c r="N11" s="6"/>
      <c r="O11" s="7"/>
      <c r="P11" s="7"/>
      <c r="Q11" s="7"/>
      <c r="R11" s="7"/>
    </row>
    <row r="12" spans="1:18" ht="15.75">
      <c r="A12" s="8"/>
      <c r="B12" s="16"/>
      <c r="C12" s="16"/>
      <c r="D12" s="10"/>
      <c r="E12" s="10"/>
      <c r="F12" s="10"/>
      <c r="G12" s="10"/>
      <c r="H12" s="10"/>
      <c r="I12" s="10"/>
      <c r="J12" s="10"/>
      <c r="K12" s="10"/>
      <c r="L12" s="10"/>
      <c r="M12" s="10"/>
      <c r="N12" s="6"/>
      <c r="O12" s="7"/>
      <c r="P12" s="7"/>
      <c r="Q12" s="7"/>
      <c r="R12" s="7"/>
    </row>
    <row r="13" spans="1:18" ht="15.75">
      <c r="A13" s="2"/>
      <c r="B13" s="18"/>
      <c r="C13" s="5"/>
      <c r="D13" s="5"/>
      <c r="E13" s="5"/>
      <c r="F13" s="5"/>
      <c r="G13" s="5"/>
      <c r="H13" s="5"/>
      <c r="I13" s="5"/>
      <c r="J13" s="5"/>
      <c r="K13" s="5"/>
      <c r="L13" s="5"/>
      <c r="M13" s="5"/>
      <c r="N13" s="6"/>
      <c r="O13" s="7"/>
      <c r="P13" s="7"/>
      <c r="Q13" s="7"/>
      <c r="R13" s="7"/>
    </row>
    <row r="14" spans="1:18" ht="15.75">
      <c r="A14" s="8"/>
      <c r="B14" s="17"/>
      <c r="C14" s="17"/>
      <c r="D14" s="19"/>
      <c r="E14" s="19"/>
      <c r="F14" s="19"/>
      <c r="G14" s="19"/>
      <c r="H14" s="19"/>
      <c r="I14" s="19"/>
      <c r="J14" s="19"/>
      <c r="K14" s="19"/>
      <c r="L14" s="20" t="s">
        <v>179</v>
      </c>
      <c r="M14" s="19"/>
      <c r="N14" s="6"/>
      <c r="O14" s="7"/>
      <c r="P14" s="7"/>
      <c r="Q14" s="7"/>
      <c r="R14" s="7"/>
    </row>
    <row r="15" spans="1:18" ht="15.75">
      <c r="A15" s="8"/>
      <c r="B15" s="17"/>
      <c r="C15" s="17"/>
      <c r="D15" s="19"/>
      <c r="E15" s="19"/>
      <c r="F15" s="19"/>
      <c r="G15" s="19"/>
      <c r="H15" s="19"/>
      <c r="I15" s="19"/>
      <c r="J15" s="19"/>
      <c r="K15" s="19"/>
      <c r="L15" s="21" t="s">
        <v>180</v>
      </c>
      <c r="M15" s="19"/>
      <c r="N15" s="6"/>
      <c r="O15" s="7"/>
      <c r="P15" s="7"/>
      <c r="Q15" s="7"/>
      <c r="R15" s="7"/>
    </row>
    <row r="16" spans="1:18" ht="15.75">
      <c r="A16" s="8"/>
      <c r="B16" s="17" t="s">
        <v>7</v>
      </c>
      <c r="C16" s="17"/>
      <c r="D16" s="19"/>
      <c r="E16" s="19"/>
      <c r="F16" s="19"/>
      <c r="G16" s="19"/>
      <c r="H16" s="19"/>
      <c r="I16" s="19"/>
      <c r="J16" s="19"/>
      <c r="K16" s="19"/>
      <c r="L16" s="22">
        <v>36395</v>
      </c>
      <c r="M16" s="19"/>
      <c r="N16" s="6"/>
      <c r="O16" s="7"/>
      <c r="P16" s="7"/>
      <c r="Q16" s="7"/>
      <c r="R16" s="7"/>
    </row>
    <row r="17" spans="1:18" ht="15.75">
      <c r="A17" s="8"/>
      <c r="B17" s="10"/>
      <c r="C17" s="10"/>
      <c r="D17" s="10"/>
      <c r="E17" s="10"/>
      <c r="F17" s="10"/>
      <c r="G17" s="10"/>
      <c r="H17" s="10"/>
      <c r="I17" s="10"/>
      <c r="J17" s="10"/>
      <c r="K17" s="10"/>
      <c r="L17" s="23"/>
      <c r="M17" s="10"/>
      <c r="N17" s="6"/>
      <c r="O17" s="7"/>
      <c r="P17" s="7"/>
      <c r="Q17" s="7"/>
      <c r="R17" s="7"/>
    </row>
    <row r="18" spans="1:18" ht="15.75">
      <c r="A18" s="8"/>
      <c r="B18" s="24" t="s">
        <v>8</v>
      </c>
      <c r="C18" s="10"/>
      <c r="D18" s="10"/>
      <c r="E18" s="10"/>
      <c r="F18" s="10"/>
      <c r="G18" s="10"/>
      <c r="H18" s="10"/>
      <c r="I18" s="10"/>
      <c r="J18" s="23" t="s">
        <v>168</v>
      </c>
      <c r="K18" s="10"/>
      <c r="L18" s="15"/>
      <c r="M18" s="10"/>
      <c r="N18" s="6"/>
      <c r="O18" s="7"/>
      <c r="P18" s="7"/>
      <c r="Q18" s="7"/>
      <c r="R18" s="7"/>
    </row>
    <row r="19" spans="1:18" ht="15.75">
      <c r="A19" s="8"/>
      <c r="B19" s="10"/>
      <c r="C19" s="10"/>
      <c r="D19" s="10"/>
      <c r="E19" s="10"/>
      <c r="F19" s="10"/>
      <c r="G19" s="10"/>
      <c r="H19" s="10"/>
      <c r="I19" s="10"/>
      <c r="J19" s="10"/>
      <c r="K19" s="10"/>
      <c r="L19" s="25"/>
      <c r="M19" s="10"/>
      <c r="N19" s="6"/>
      <c r="O19" s="7"/>
      <c r="P19" s="7"/>
      <c r="Q19" s="7"/>
      <c r="R19" s="7"/>
    </row>
    <row r="20" spans="1:18" ht="15.75">
      <c r="A20" s="8"/>
      <c r="B20" s="10"/>
      <c r="C20" s="175" t="s">
        <v>135</v>
      </c>
      <c r="D20" s="177" t="s">
        <v>139</v>
      </c>
      <c r="E20" s="177"/>
      <c r="F20" s="177" t="s">
        <v>150</v>
      </c>
      <c r="G20" s="177"/>
      <c r="H20" s="177" t="s">
        <v>159</v>
      </c>
      <c r="I20" s="27"/>
      <c r="J20" s="27"/>
      <c r="K20" s="15"/>
      <c r="L20" s="15"/>
      <c r="M20" s="10"/>
      <c r="N20" s="6"/>
      <c r="O20" s="7"/>
      <c r="P20" s="7"/>
      <c r="Q20" s="7"/>
      <c r="R20" s="7"/>
    </row>
    <row r="21" spans="1:18" ht="15.75">
      <c r="A21" s="28"/>
      <c r="B21" s="29" t="s">
        <v>9</v>
      </c>
      <c r="C21" s="176" t="s">
        <v>136</v>
      </c>
      <c r="D21" s="30" t="s">
        <v>140</v>
      </c>
      <c r="E21" s="30"/>
      <c r="F21" s="30" t="s">
        <v>140</v>
      </c>
      <c r="G21" s="30"/>
      <c r="H21" s="30" t="s">
        <v>160</v>
      </c>
      <c r="I21" s="30"/>
      <c r="J21" s="30"/>
      <c r="K21" s="31"/>
      <c r="L21" s="31"/>
      <c r="M21" s="29"/>
      <c r="N21" s="6"/>
      <c r="O21" s="7"/>
      <c r="P21" s="7"/>
      <c r="Q21" s="7"/>
      <c r="R21" s="7"/>
    </row>
    <row r="22" spans="1:18" ht="15.75">
      <c r="A22" s="28"/>
      <c r="B22" s="32" t="s">
        <v>10</v>
      </c>
      <c r="C22" s="162"/>
      <c r="D22" s="33" t="s">
        <v>140</v>
      </c>
      <c r="E22" s="33"/>
      <c r="F22" s="33" t="s">
        <v>140</v>
      </c>
      <c r="G22" s="33"/>
      <c r="H22" s="33" t="s">
        <v>160</v>
      </c>
      <c r="I22" s="33"/>
      <c r="J22" s="33"/>
      <c r="K22" s="31"/>
      <c r="L22" s="31"/>
      <c r="M22" s="29"/>
      <c r="N22" s="6"/>
      <c r="O22" s="7"/>
      <c r="P22" s="7"/>
      <c r="Q22" s="7"/>
      <c r="R22" s="7"/>
    </row>
    <row r="23" spans="1:18" ht="15.75">
      <c r="A23" s="28"/>
      <c r="B23" s="29" t="s">
        <v>11</v>
      </c>
      <c r="C23" s="29"/>
      <c r="D23" s="34" t="s">
        <v>141</v>
      </c>
      <c r="E23" s="30"/>
      <c r="F23" s="34" t="s">
        <v>151</v>
      </c>
      <c r="G23" s="30"/>
      <c r="H23" s="34" t="s">
        <v>161</v>
      </c>
      <c r="I23" s="30"/>
      <c r="J23" s="34"/>
      <c r="K23" s="31"/>
      <c r="L23" s="31"/>
      <c r="M23" s="29"/>
      <c r="N23" s="6"/>
      <c r="O23" s="7"/>
      <c r="P23" s="7"/>
      <c r="Q23" s="7"/>
      <c r="R23" s="7"/>
    </row>
    <row r="24" spans="1:18" ht="15.75">
      <c r="A24" s="28"/>
      <c r="B24" s="29"/>
      <c r="C24" s="29"/>
      <c r="D24" s="29"/>
      <c r="E24" s="30"/>
      <c r="F24" s="30"/>
      <c r="G24" s="30"/>
      <c r="H24" s="30"/>
      <c r="I24" s="30"/>
      <c r="J24" s="30"/>
      <c r="K24" s="31"/>
      <c r="L24" s="31"/>
      <c r="M24" s="29"/>
      <c r="N24" s="6"/>
      <c r="O24" s="7"/>
      <c r="P24" s="7"/>
      <c r="Q24" s="7"/>
      <c r="R24" s="7"/>
    </row>
    <row r="25" spans="1:18" ht="15.75">
      <c r="A25" s="28"/>
      <c r="B25" s="29" t="s">
        <v>12</v>
      </c>
      <c r="C25" s="29"/>
      <c r="D25" s="35">
        <v>44350</v>
      </c>
      <c r="E25" s="36"/>
      <c r="F25" s="35">
        <v>119000</v>
      </c>
      <c r="G25" s="35"/>
      <c r="H25" s="35">
        <v>17650</v>
      </c>
      <c r="I25" s="35"/>
      <c r="J25" s="35"/>
      <c r="K25" s="37"/>
      <c r="L25" s="35">
        <f>H25+F25+D25</f>
        <v>181000</v>
      </c>
      <c r="M25" s="38"/>
      <c r="N25" s="6"/>
      <c r="O25" s="7"/>
      <c r="P25" s="7"/>
      <c r="Q25" s="7"/>
      <c r="R25" s="7"/>
    </row>
    <row r="26" spans="1:18" ht="15.75">
      <c r="A26" s="28"/>
      <c r="B26" s="29" t="s">
        <v>13</v>
      </c>
      <c r="C26" s="39">
        <v>0.888034</v>
      </c>
      <c r="D26" s="35">
        <f>D25*C26</f>
        <v>39384.3079</v>
      </c>
      <c r="E26" s="36"/>
      <c r="F26" s="35">
        <v>119000</v>
      </c>
      <c r="G26" s="35"/>
      <c r="H26" s="35">
        <v>17650</v>
      </c>
      <c r="I26" s="35"/>
      <c r="J26" s="35"/>
      <c r="K26" s="37"/>
      <c r="L26" s="35">
        <f>H26+F26+D26</f>
        <v>176034.3079</v>
      </c>
      <c r="M26" s="38"/>
      <c r="N26" s="6"/>
      <c r="O26" s="7"/>
      <c r="P26" s="7"/>
      <c r="Q26" s="7"/>
      <c r="R26" s="7"/>
    </row>
    <row r="27" spans="1:18" ht="12.75" customHeight="1">
      <c r="A27" s="28"/>
      <c r="B27" s="32" t="s">
        <v>14</v>
      </c>
      <c r="C27" s="40">
        <v>0.796078</v>
      </c>
      <c r="D27" s="41">
        <f>D25*C27</f>
        <v>35306.0593</v>
      </c>
      <c r="E27" s="42"/>
      <c r="F27" s="41">
        <v>119000</v>
      </c>
      <c r="G27" s="41"/>
      <c r="H27" s="41">
        <v>17650</v>
      </c>
      <c r="I27" s="41"/>
      <c r="J27" s="41"/>
      <c r="K27" s="43"/>
      <c r="L27" s="41">
        <f>H27+F27+D27</f>
        <v>171956.0593</v>
      </c>
      <c r="M27" s="38"/>
      <c r="N27" s="6"/>
      <c r="O27" s="7"/>
      <c r="P27" s="7"/>
      <c r="Q27" s="7"/>
      <c r="R27" s="7"/>
    </row>
    <row r="28" spans="1:18" ht="15.75">
      <c r="A28" s="28"/>
      <c r="B28" s="29" t="s">
        <v>15</v>
      </c>
      <c r="C28" s="39"/>
      <c r="D28" s="34" t="s">
        <v>142</v>
      </c>
      <c r="E28" s="29"/>
      <c r="F28" s="34" t="s">
        <v>145</v>
      </c>
      <c r="G28" s="34"/>
      <c r="H28" s="34" t="s">
        <v>162</v>
      </c>
      <c r="I28" s="34"/>
      <c r="J28" s="34"/>
      <c r="K28" s="31"/>
      <c r="L28" s="31"/>
      <c r="M28" s="29"/>
      <c r="N28" s="6"/>
      <c r="O28" s="7"/>
      <c r="P28" s="7"/>
      <c r="Q28" s="7"/>
      <c r="R28" s="7"/>
    </row>
    <row r="29" spans="1:18" ht="15.75">
      <c r="A29" s="28"/>
      <c r="B29" s="29" t="s">
        <v>16</v>
      </c>
      <c r="C29" s="29"/>
      <c r="D29" s="44">
        <f>(5.45125)/100</f>
        <v>0.0545125</v>
      </c>
      <c r="E29" s="29"/>
      <c r="F29" s="44">
        <f>(5.58125)/100</f>
        <v>0.0558125</v>
      </c>
      <c r="G29" s="45"/>
      <c r="H29" s="44">
        <f>(5.98125)/100</f>
        <v>0.059812500000000005</v>
      </c>
      <c r="I29" s="45"/>
      <c r="J29" s="44"/>
      <c r="K29" s="31"/>
      <c r="L29" s="45">
        <f>SUMPRODUCT(D29:H29,D26:H26)/L26</f>
        <v>0.055922708060925364</v>
      </c>
      <c r="M29" s="29"/>
      <c r="N29" s="6"/>
      <c r="O29" s="7"/>
      <c r="P29" s="7"/>
      <c r="Q29" s="7"/>
      <c r="R29" s="7"/>
    </row>
    <row r="30" spans="1:18" ht="15.75">
      <c r="A30" s="28"/>
      <c r="B30" s="29" t="s">
        <v>17</v>
      </c>
      <c r="C30" s="29"/>
      <c r="D30" s="44">
        <f>(5.93594)/100</f>
        <v>0.05935940000000001</v>
      </c>
      <c r="E30" s="29"/>
      <c r="F30" s="44">
        <f>(6.06594)/100</f>
        <v>0.0606594</v>
      </c>
      <c r="G30" s="45"/>
      <c r="H30" s="44">
        <f>(6.46594)/100</f>
        <v>0.06465939999999999</v>
      </c>
      <c r="I30" s="45"/>
      <c r="J30" s="44"/>
      <c r="K30" s="31"/>
      <c r="L30" s="31"/>
      <c r="M30" s="29"/>
      <c r="N30" s="6"/>
      <c r="O30" s="7"/>
      <c r="P30" s="7"/>
      <c r="Q30" s="7"/>
      <c r="R30" s="7"/>
    </row>
    <row r="31" spans="1:18" ht="15.75">
      <c r="A31" s="28"/>
      <c r="B31" s="29" t="s">
        <v>18</v>
      </c>
      <c r="C31" s="29"/>
      <c r="D31" s="34" t="s">
        <v>143</v>
      </c>
      <c r="E31" s="29"/>
      <c r="F31" s="34" t="s">
        <v>152</v>
      </c>
      <c r="G31" s="34"/>
      <c r="H31" s="34" t="s">
        <v>152</v>
      </c>
      <c r="I31" s="34"/>
      <c r="J31" s="34"/>
      <c r="K31" s="31"/>
      <c r="L31" s="31"/>
      <c r="M31" s="29"/>
      <c r="N31" s="6"/>
      <c r="O31" s="7"/>
      <c r="P31" s="7"/>
      <c r="Q31" s="7"/>
      <c r="R31" s="7"/>
    </row>
    <row r="32" spans="1:18" ht="15.75">
      <c r="A32" s="28"/>
      <c r="B32" s="29" t="s">
        <v>19</v>
      </c>
      <c r="C32" s="29"/>
      <c r="D32" s="34" t="s">
        <v>144</v>
      </c>
      <c r="E32" s="29"/>
      <c r="F32" s="34" t="s">
        <v>153</v>
      </c>
      <c r="G32" s="34"/>
      <c r="H32" s="34" t="s">
        <v>153</v>
      </c>
      <c r="I32" s="34"/>
      <c r="J32" s="34"/>
      <c r="K32" s="31"/>
      <c r="L32" s="31"/>
      <c r="M32" s="29"/>
      <c r="N32" s="6"/>
      <c r="O32" s="7"/>
      <c r="P32" s="7"/>
      <c r="Q32" s="7"/>
      <c r="R32" s="7"/>
    </row>
    <row r="33" spans="1:18" ht="15.75">
      <c r="A33" s="28"/>
      <c r="B33" s="29" t="s">
        <v>20</v>
      </c>
      <c r="C33" s="29"/>
      <c r="D33" s="34" t="s">
        <v>145</v>
      </c>
      <c r="E33" s="29"/>
      <c r="F33" s="34" t="s">
        <v>154</v>
      </c>
      <c r="G33" s="34"/>
      <c r="H33" s="34" t="s">
        <v>163</v>
      </c>
      <c r="I33" s="34"/>
      <c r="J33" s="34"/>
      <c r="K33" s="31"/>
      <c r="L33" s="31"/>
      <c r="M33" s="29"/>
      <c r="N33" s="6"/>
      <c r="O33" s="7"/>
      <c r="P33" s="7"/>
      <c r="Q33" s="7"/>
      <c r="R33" s="7"/>
    </row>
    <row r="34" spans="1:18" ht="15.75">
      <c r="A34" s="28"/>
      <c r="B34" s="29"/>
      <c r="C34" s="29"/>
      <c r="D34" s="46"/>
      <c r="E34" s="46"/>
      <c r="F34" s="29"/>
      <c r="G34" s="46"/>
      <c r="H34" s="46"/>
      <c r="I34" s="46"/>
      <c r="J34" s="46"/>
      <c r="K34" s="46"/>
      <c r="L34" s="46"/>
      <c r="M34" s="29"/>
      <c r="N34" s="6"/>
      <c r="O34" s="7"/>
      <c r="P34" s="7"/>
      <c r="Q34" s="7"/>
      <c r="R34" s="7"/>
    </row>
    <row r="35" spans="1:18" ht="15.75">
      <c r="A35" s="28"/>
      <c r="B35" s="29" t="s">
        <v>21</v>
      </c>
      <c r="C35" s="29"/>
      <c r="D35" s="29"/>
      <c r="E35" s="29"/>
      <c r="F35" s="29"/>
      <c r="G35" s="29"/>
      <c r="H35" s="29"/>
      <c r="I35" s="29"/>
      <c r="J35" s="29"/>
      <c r="K35" s="29"/>
      <c r="L35" s="45">
        <f>(H25)/(D25+F25)</f>
        <v>0.10805019895928987</v>
      </c>
      <c r="M35" s="29"/>
      <c r="N35" s="6"/>
      <c r="O35" s="7"/>
      <c r="P35" s="7"/>
      <c r="Q35" s="7"/>
      <c r="R35" s="7"/>
    </row>
    <row r="36" spans="1:18" ht="15.75">
      <c r="A36" s="28"/>
      <c r="B36" s="29" t="s">
        <v>22</v>
      </c>
      <c r="C36" s="29"/>
      <c r="D36" s="29"/>
      <c r="E36" s="29"/>
      <c r="F36" s="29"/>
      <c r="G36" s="29"/>
      <c r="H36" s="29"/>
      <c r="I36" s="29"/>
      <c r="J36" s="29"/>
      <c r="K36" s="29"/>
      <c r="L36" s="45">
        <f>(H27)/(D27+F27)</f>
        <v>0.11438306492997194</v>
      </c>
      <c r="M36" s="29"/>
      <c r="N36" s="6"/>
      <c r="O36" s="7"/>
      <c r="P36" s="7"/>
      <c r="Q36" s="7"/>
      <c r="R36" s="7"/>
    </row>
    <row r="37" spans="1:18" ht="15.75">
      <c r="A37" s="28"/>
      <c r="B37" s="29" t="s">
        <v>23</v>
      </c>
      <c r="C37" s="29"/>
      <c r="D37" s="29"/>
      <c r="E37" s="29"/>
      <c r="F37" s="29"/>
      <c r="G37" s="29"/>
      <c r="H37" s="29"/>
      <c r="I37" s="29"/>
      <c r="J37" s="34" t="s">
        <v>169</v>
      </c>
      <c r="K37" s="34" t="s">
        <v>177</v>
      </c>
      <c r="L37" s="35">
        <v>72850</v>
      </c>
      <c r="M37" s="29"/>
      <c r="N37" s="6"/>
      <c r="O37" s="7"/>
      <c r="P37" s="7"/>
      <c r="Q37" s="7"/>
      <c r="R37" s="7"/>
    </row>
    <row r="38" spans="1:18" ht="15.75">
      <c r="A38" s="28"/>
      <c r="B38" s="29"/>
      <c r="C38" s="29"/>
      <c r="D38" s="29"/>
      <c r="E38" s="29"/>
      <c r="F38" s="29"/>
      <c r="G38" s="29"/>
      <c r="H38" s="29"/>
      <c r="I38" s="29"/>
      <c r="J38" s="29"/>
      <c r="K38" s="29"/>
      <c r="L38" s="47"/>
      <c r="M38" s="29"/>
      <c r="N38" s="6"/>
      <c r="O38" s="7"/>
      <c r="P38" s="7"/>
      <c r="Q38" s="7"/>
      <c r="R38" s="7"/>
    </row>
    <row r="39" spans="1:18" ht="15.75">
      <c r="A39" s="28"/>
      <c r="B39" s="29" t="s">
        <v>24</v>
      </c>
      <c r="C39" s="29"/>
      <c r="D39" s="29"/>
      <c r="E39" s="29"/>
      <c r="F39" s="29"/>
      <c r="G39" s="29"/>
      <c r="H39" s="29"/>
      <c r="I39" s="29"/>
      <c r="J39" s="34"/>
      <c r="K39" s="34"/>
      <c r="L39" s="34" t="s">
        <v>181</v>
      </c>
      <c r="M39" s="29"/>
      <c r="N39" s="6"/>
      <c r="O39" s="7"/>
      <c r="P39" s="7"/>
      <c r="Q39" s="7"/>
      <c r="R39" s="7"/>
    </row>
    <row r="40" spans="1:18" ht="15.75">
      <c r="A40" s="28"/>
      <c r="B40" s="32" t="s">
        <v>25</v>
      </c>
      <c r="C40" s="32"/>
      <c r="D40" s="32"/>
      <c r="E40" s="32"/>
      <c r="F40" s="32"/>
      <c r="G40" s="32"/>
      <c r="H40" s="32"/>
      <c r="I40" s="32"/>
      <c r="J40" s="48"/>
      <c r="K40" s="48"/>
      <c r="L40" s="49">
        <v>36370</v>
      </c>
      <c r="M40" s="32"/>
      <c r="N40" s="6"/>
      <c r="O40" s="7"/>
      <c r="P40" s="7"/>
      <c r="Q40" s="7"/>
      <c r="R40" s="7"/>
    </row>
    <row r="41" spans="1:18" ht="15.75">
      <c r="A41" s="28"/>
      <c r="B41" s="29" t="s">
        <v>26</v>
      </c>
      <c r="C41" s="29"/>
      <c r="D41" s="29"/>
      <c r="E41" s="29"/>
      <c r="F41" s="29"/>
      <c r="G41" s="29"/>
      <c r="H41" s="29"/>
      <c r="I41" s="29">
        <f>L41-J41+1</f>
        <v>91</v>
      </c>
      <c r="J41" s="50">
        <v>36189</v>
      </c>
      <c r="K41" s="51"/>
      <c r="L41" s="50">
        <v>36279</v>
      </c>
      <c r="M41" s="29"/>
      <c r="N41" s="6"/>
      <c r="O41" s="7"/>
      <c r="P41" s="7"/>
      <c r="Q41" s="7"/>
      <c r="R41" s="7"/>
    </row>
    <row r="42" spans="1:18" ht="15.75">
      <c r="A42" s="28"/>
      <c r="B42" s="29" t="s">
        <v>27</v>
      </c>
      <c r="C42" s="29"/>
      <c r="D42" s="29"/>
      <c r="E42" s="29"/>
      <c r="F42" s="29"/>
      <c r="G42" s="29"/>
      <c r="H42" s="29"/>
      <c r="I42" s="29">
        <f>L42-J42+1</f>
        <v>91</v>
      </c>
      <c r="J42" s="50">
        <v>36280</v>
      </c>
      <c r="K42" s="51"/>
      <c r="L42" s="50">
        <v>36370</v>
      </c>
      <c r="M42" s="29"/>
      <c r="N42" s="6"/>
      <c r="O42" s="7"/>
      <c r="P42" s="7"/>
      <c r="Q42" s="7"/>
      <c r="R42" s="7"/>
    </row>
    <row r="43" spans="1:18" ht="15.75">
      <c r="A43" s="28"/>
      <c r="B43" s="29" t="s">
        <v>28</v>
      </c>
      <c r="C43" s="29"/>
      <c r="D43" s="29"/>
      <c r="E43" s="29"/>
      <c r="F43" s="29"/>
      <c r="G43" s="29"/>
      <c r="H43" s="29"/>
      <c r="I43" s="29"/>
      <c r="J43" s="50"/>
      <c r="K43" s="51"/>
      <c r="L43" s="50" t="s">
        <v>182</v>
      </c>
      <c r="M43" s="29"/>
      <c r="N43" s="6"/>
      <c r="O43" s="7"/>
      <c r="P43" s="7"/>
      <c r="Q43" s="7"/>
      <c r="R43" s="7"/>
    </row>
    <row r="44" spans="1:18" ht="15.75">
      <c r="A44" s="28"/>
      <c r="B44" s="29" t="s">
        <v>29</v>
      </c>
      <c r="C44" s="29"/>
      <c r="D44" s="29"/>
      <c r="E44" s="29"/>
      <c r="F44" s="29"/>
      <c r="G44" s="29"/>
      <c r="H44" s="29"/>
      <c r="I44" s="29"/>
      <c r="J44" s="50"/>
      <c r="K44" s="51"/>
      <c r="L44" s="50">
        <v>36362</v>
      </c>
      <c r="M44" s="29"/>
      <c r="N44" s="6"/>
      <c r="O44" s="7"/>
      <c r="P44" s="7"/>
      <c r="Q44" s="7"/>
      <c r="R44" s="7"/>
    </row>
    <row r="45" spans="1:18" ht="15.75">
      <c r="A45" s="28"/>
      <c r="B45" s="29"/>
      <c r="C45" s="29"/>
      <c r="D45" s="29"/>
      <c r="E45" s="29"/>
      <c r="F45" s="29"/>
      <c r="G45" s="29"/>
      <c r="H45" s="29"/>
      <c r="I45" s="29"/>
      <c r="J45" s="50"/>
      <c r="K45" s="51"/>
      <c r="L45" s="50"/>
      <c r="M45" s="29"/>
      <c r="N45" s="6"/>
      <c r="O45" s="7"/>
      <c r="P45" s="7"/>
      <c r="Q45" s="7"/>
      <c r="R45" s="7"/>
    </row>
    <row r="46" spans="1:18" ht="15.75">
      <c r="A46" s="8"/>
      <c r="B46" s="10"/>
      <c r="C46" s="10"/>
      <c r="D46" s="10"/>
      <c r="E46" s="10"/>
      <c r="F46" s="10"/>
      <c r="G46" s="10"/>
      <c r="H46" s="10"/>
      <c r="I46" s="10"/>
      <c r="J46" s="52"/>
      <c r="K46" s="53"/>
      <c r="L46" s="52"/>
      <c r="M46" s="10"/>
      <c r="N46" s="6"/>
      <c r="O46" s="7"/>
      <c r="P46" s="7"/>
      <c r="Q46" s="7"/>
      <c r="R46" s="7"/>
    </row>
    <row r="47" spans="1:18" ht="19.5" thickBot="1">
      <c r="A47" s="132"/>
      <c r="B47" s="133" t="s">
        <v>30</v>
      </c>
      <c r="C47" s="134"/>
      <c r="D47" s="134"/>
      <c r="E47" s="134"/>
      <c r="F47" s="134"/>
      <c r="G47" s="134"/>
      <c r="H47" s="134"/>
      <c r="I47" s="134"/>
      <c r="J47" s="134"/>
      <c r="K47" s="134"/>
      <c r="L47" s="135"/>
      <c r="M47" s="136"/>
      <c r="N47" s="6"/>
      <c r="O47" s="7"/>
      <c r="P47" s="7"/>
      <c r="Q47" s="7"/>
      <c r="R47" s="7"/>
    </row>
    <row r="48" spans="1:18" ht="15.75">
      <c r="A48" s="2"/>
      <c r="B48" s="5"/>
      <c r="C48" s="5"/>
      <c r="D48" s="5"/>
      <c r="E48" s="5"/>
      <c r="F48" s="5"/>
      <c r="G48" s="5"/>
      <c r="H48" s="5"/>
      <c r="I48" s="5"/>
      <c r="J48" s="5"/>
      <c r="K48" s="5"/>
      <c r="L48" s="56"/>
      <c r="M48" s="5"/>
      <c r="N48" s="6"/>
      <c r="O48" s="7"/>
      <c r="P48" s="7"/>
      <c r="Q48" s="7"/>
      <c r="R48" s="7"/>
    </row>
    <row r="49" spans="1:18" ht="15.75">
      <c r="A49" s="8"/>
      <c r="B49" s="57" t="s">
        <v>31</v>
      </c>
      <c r="C49" s="16"/>
      <c r="D49" s="10"/>
      <c r="E49" s="10"/>
      <c r="F49" s="10"/>
      <c r="G49" s="10"/>
      <c r="H49" s="10"/>
      <c r="I49" s="10"/>
      <c r="J49" s="10"/>
      <c r="K49" s="10"/>
      <c r="L49" s="58"/>
      <c r="M49" s="10"/>
      <c r="N49" s="6"/>
      <c r="O49" s="7"/>
      <c r="P49" s="7"/>
      <c r="Q49" s="7"/>
      <c r="R49" s="7"/>
    </row>
    <row r="50" spans="1:18" ht="15.75">
      <c r="A50" s="8"/>
      <c r="B50" s="16"/>
      <c r="C50" s="16"/>
      <c r="D50" s="10"/>
      <c r="E50" s="10"/>
      <c r="F50" s="10"/>
      <c r="G50" s="10"/>
      <c r="H50" s="10"/>
      <c r="I50" s="10"/>
      <c r="J50" s="10"/>
      <c r="K50" s="10"/>
      <c r="L50" s="58"/>
      <c r="M50" s="10"/>
      <c r="N50" s="6"/>
      <c r="O50" s="7"/>
      <c r="P50" s="7"/>
      <c r="Q50" s="7"/>
      <c r="R50" s="7"/>
    </row>
    <row r="51" spans="1:14" s="184" customFormat="1" ht="63">
      <c r="A51" s="178"/>
      <c r="B51" s="179" t="s">
        <v>32</v>
      </c>
      <c r="C51" s="180" t="s">
        <v>137</v>
      </c>
      <c r="D51" s="180" t="s">
        <v>146</v>
      </c>
      <c r="E51" s="180"/>
      <c r="F51" s="180" t="s">
        <v>155</v>
      </c>
      <c r="G51" s="180"/>
      <c r="H51" s="180" t="s">
        <v>164</v>
      </c>
      <c r="I51" s="180"/>
      <c r="J51" s="180" t="s">
        <v>170</v>
      </c>
      <c r="K51" s="180"/>
      <c r="L51" s="181" t="s">
        <v>183</v>
      </c>
      <c r="M51" s="182"/>
      <c r="N51" s="183"/>
    </row>
    <row r="52" spans="1:18" ht="15.75">
      <c r="A52" s="28"/>
      <c r="B52" s="29" t="s">
        <v>33</v>
      </c>
      <c r="C52" s="38">
        <v>180976</v>
      </c>
      <c r="D52" s="38">
        <v>176034</v>
      </c>
      <c r="E52" s="38"/>
      <c r="F52" s="38">
        <v>4936</v>
      </c>
      <c r="G52" s="38"/>
      <c r="H52" s="38">
        <f>781+77</f>
        <v>858</v>
      </c>
      <c r="I52" s="38"/>
      <c r="J52" s="38">
        <v>0</v>
      </c>
      <c r="K52" s="38"/>
      <c r="L52" s="59">
        <f>D52-F52+H52-J52</f>
        <v>171956</v>
      </c>
      <c r="M52" s="29"/>
      <c r="N52" s="6"/>
      <c r="O52" s="7"/>
      <c r="P52" s="7"/>
      <c r="Q52" s="7"/>
      <c r="R52" s="7"/>
    </row>
    <row r="53" spans="1:18" ht="15.75">
      <c r="A53" s="28"/>
      <c r="B53" s="29" t="s">
        <v>34</v>
      </c>
      <c r="C53" s="38">
        <v>24</v>
      </c>
      <c r="D53" s="38">
        <v>0</v>
      </c>
      <c r="E53" s="38"/>
      <c r="F53" s="38">
        <v>0</v>
      </c>
      <c r="G53" s="38"/>
      <c r="H53" s="38">
        <v>0</v>
      </c>
      <c r="I53" s="38"/>
      <c r="J53" s="38">
        <v>0</v>
      </c>
      <c r="K53" s="38"/>
      <c r="L53" s="59">
        <f>D53-F53</f>
        <v>0</v>
      </c>
      <c r="M53" s="29"/>
      <c r="N53" s="6"/>
      <c r="O53" s="7"/>
      <c r="P53" s="7"/>
      <c r="Q53" s="7"/>
      <c r="R53" s="7"/>
    </row>
    <row r="54" spans="1:18" ht="15.75">
      <c r="A54" s="28"/>
      <c r="B54" s="29"/>
      <c r="C54" s="38"/>
      <c r="D54" s="38"/>
      <c r="E54" s="38"/>
      <c r="F54" s="38"/>
      <c r="G54" s="38"/>
      <c r="H54" s="38"/>
      <c r="I54" s="38"/>
      <c r="J54" s="38"/>
      <c r="K54" s="38"/>
      <c r="L54" s="59"/>
      <c r="M54" s="29"/>
      <c r="N54" s="6"/>
      <c r="O54" s="7"/>
      <c r="P54" s="7"/>
      <c r="Q54" s="7"/>
      <c r="R54" s="7"/>
    </row>
    <row r="55" spans="1:18" ht="15.75">
      <c r="A55" s="28"/>
      <c r="B55" s="29" t="s">
        <v>35</v>
      </c>
      <c r="C55" s="38">
        <f>SUM(C52:C54)</f>
        <v>181000</v>
      </c>
      <c r="D55" s="38">
        <f>SUM(D52:D54)</f>
        <v>176034</v>
      </c>
      <c r="E55" s="38"/>
      <c r="F55" s="38">
        <f>SUM(F52:F54)</f>
        <v>4936</v>
      </c>
      <c r="G55" s="38"/>
      <c r="H55" s="38">
        <f>SUM(H52:H54)</f>
        <v>858</v>
      </c>
      <c r="I55" s="38"/>
      <c r="J55" s="38">
        <f>SUM(J52:J54)</f>
        <v>0</v>
      </c>
      <c r="K55" s="38"/>
      <c r="L55" s="60">
        <f>SUM(L52:L54)</f>
        <v>171956</v>
      </c>
      <c r="M55" s="29"/>
      <c r="N55" s="6"/>
      <c r="O55" s="7"/>
      <c r="P55" s="7"/>
      <c r="Q55" s="7"/>
      <c r="R55" s="7"/>
    </row>
    <row r="56" spans="1:18" ht="15.75">
      <c r="A56" s="28"/>
      <c r="B56" s="29"/>
      <c r="C56" s="38"/>
      <c r="D56" s="38"/>
      <c r="E56" s="38"/>
      <c r="F56" s="38"/>
      <c r="G56" s="38"/>
      <c r="H56" s="38"/>
      <c r="I56" s="38"/>
      <c r="J56" s="38"/>
      <c r="K56" s="38"/>
      <c r="L56" s="60"/>
      <c r="M56" s="29"/>
      <c r="N56" s="6"/>
      <c r="O56" s="7"/>
      <c r="P56" s="7"/>
      <c r="Q56" s="7"/>
      <c r="R56" s="7"/>
    </row>
    <row r="57" spans="1:18" ht="15.75">
      <c r="A57" s="8"/>
      <c r="B57" s="155" t="s">
        <v>36</v>
      </c>
      <c r="C57" s="61"/>
      <c r="D57" s="61"/>
      <c r="E57" s="61"/>
      <c r="F57" s="61"/>
      <c r="G57" s="61"/>
      <c r="H57" s="61"/>
      <c r="I57" s="61"/>
      <c r="J57" s="61"/>
      <c r="K57" s="61"/>
      <c r="L57" s="62"/>
      <c r="M57" s="10"/>
      <c r="N57" s="63"/>
      <c r="O57" s="7"/>
      <c r="P57" s="7"/>
      <c r="Q57" s="7"/>
      <c r="R57" s="7"/>
    </row>
    <row r="58" spans="1:18" ht="15.75">
      <c r="A58" s="8"/>
      <c r="B58" s="10"/>
      <c r="C58" s="61"/>
      <c r="D58" s="61"/>
      <c r="E58" s="61"/>
      <c r="F58" s="61"/>
      <c r="G58" s="61"/>
      <c r="H58" s="61"/>
      <c r="I58" s="61"/>
      <c r="J58" s="61"/>
      <c r="K58" s="61"/>
      <c r="L58" s="62"/>
      <c r="M58" s="10"/>
      <c r="N58" s="6"/>
      <c r="O58" s="7"/>
      <c r="P58" s="7"/>
      <c r="Q58" s="7"/>
      <c r="R58" s="7"/>
    </row>
    <row r="59" spans="1:18" ht="15.75">
      <c r="A59" s="28"/>
      <c r="B59" s="29" t="s">
        <v>33</v>
      </c>
      <c r="C59" s="38"/>
      <c r="D59" s="38"/>
      <c r="E59" s="38"/>
      <c r="F59" s="38"/>
      <c r="G59" s="38"/>
      <c r="H59" s="38"/>
      <c r="I59" s="38"/>
      <c r="J59" s="38"/>
      <c r="K59" s="38"/>
      <c r="L59" s="60"/>
      <c r="M59" s="29"/>
      <c r="N59" s="6"/>
      <c r="O59" s="7"/>
      <c r="P59" s="7"/>
      <c r="Q59" s="7"/>
      <c r="R59" s="7"/>
    </row>
    <row r="60" spans="1:18" ht="15.75">
      <c r="A60" s="28"/>
      <c r="B60" s="29" t="s">
        <v>34</v>
      </c>
      <c r="C60" s="38"/>
      <c r="D60" s="38"/>
      <c r="E60" s="38"/>
      <c r="F60" s="38"/>
      <c r="G60" s="38"/>
      <c r="H60" s="38"/>
      <c r="I60" s="38"/>
      <c r="J60" s="38"/>
      <c r="K60" s="38"/>
      <c r="L60" s="60"/>
      <c r="M60" s="29"/>
      <c r="N60" s="6"/>
      <c r="O60" s="7"/>
      <c r="P60" s="7"/>
      <c r="Q60" s="7"/>
      <c r="R60" s="7"/>
    </row>
    <row r="61" spans="1:18" ht="15.75">
      <c r="A61" s="28"/>
      <c r="B61" s="29"/>
      <c r="C61" s="38"/>
      <c r="D61" s="38"/>
      <c r="E61" s="38"/>
      <c r="F61" s="38"/>
      <c r="G61" s="38"/>
      <c r="H61" s="38"/>
      <c r="I61" s="38"/>
      <c r="J61" s="38"/>
      <c r="K61" s="38"/>
      <c r="L61" s="60"/>
      <c r="M61" s="29"/>
      <c r="N61" s="6"/>
      <c r="O61" s="7"/>
      <c r="P61" s="7"/>
      <c r="Q61" s="7"/>
      <c r="R61" s="7"/>
    </row>
    <row r="62" spans="1:18" ht="15.75">
      <c r="A62" s="28"/>
      <c r="B62" s="29" t="s">
        <v>35</v>
      </c>
      <c r="C62" s="38"/>
      <c r="D62" s="38"/>
      <c r="E62" s="38"/>
      <c r="F62" s="38"/>
      <c r="G62" s="38"/>
      <c r="H62" s="38"/>
      <c r="I62" s="38"/>
      <c r="J62" s="38"/>
      <c r="K62" s="38"/>
      <c r="L62" s="38"/>
      <c r="M62" s="29"/>
      <c r="N62" s="63"/>
      <c r="O62" s="7"/>
      <c r="P62" s="7"/>
      <c r="Q62" s="7"/>
      <c r="R62" s="7"/>
    </row>
    <row r="63" spans="1:18" ht="15.75">
      <c r="A63" s="28"/>
      <c r="B63" s="29"/>
      <c r="C63" s="38"/>
      <c r="D63" s="38"/>
      <c r="E63" s="38"/>
      <c r="F63" s="38"/>
      <c r="G63" s="38"/>
      <c r="H63" s="38"/>
      <c r="I63" s="38"/>
      <c r="J63" s="38"/>
      <c r="K63" s="38"/>
      <c r="L63" s="38"/>
      <c r="M63" s="29"/>
      <c r="N63" s="6"/>
      <c r="O63" s="7"/>
      <c r="P63" s="7"/>
      <c r="Q63" s="7"/>
      <c r="R63" s="7"/>
    </row>
    <row r="64" spans="1:18" ht="15.75">
      <c r="A64" s="28"/>
      <c r="B64" s="29" t="s">
        <v>37</v>
      </c>
      <c r="C64" s="38">
        <v>0</v>
      </c>
      <c r="D64" s="38">
        <v>0</v>
      </c>
      <c r="E64" s="38"/>
      <c r="F64" s="38"/>
      <c r="G64" s="38"/>
      <c r="H64" s="38"/>
      <c r="I64" s="38"/>
      <c r="J64" s="38"/>
      <c r="K64" s="38"/>
      <c r="L64" s="59">
        <f>D64-F64+H64-J64</f>
        <v>0</v>
      </c>
      <c r="M64" s="29"/>
      <c r="N64" s="6"/>
      <c r="O64" s="7"/>
      <c r="P64" s="7"/>
      <c r="Q64" s="7"/>
      <c r="R64" s="7"/>
    </row>
    <row r="65" spans="1:18" ht="15.75">
      <c r="A65" s="28"/>
      <c r="B65" s="29" t="s">
        <v>38</v>
      </c>
      <c r="C65" s="38">
        <v>0</v>
      </c>
      <c r="D65" s="38">
        <v>0</v>
      </c>
      <c r="E65" s="38"/>
      <c r="F65" s="38"/>
      <c r="G65" s="38"/>
      <c r="H65" s="38"/>
      <c r="I65" s="38"/>
      <c r="J65" s="38"/>
      <c r="K65" s="38"/>
      <c r="L65" s="60">
        <v>0</v>
      </c>
      <c r="M65" s="29"/>
      <c r="N65" s="6"/>
      <c r="O65" s="7"/>
      <c r="P65" s="7"/>
      <c r="Q65" s="7"/>
      <c r="R65" s="7"/>
    </row>
    <row r="66" spans="1:18" ht="15.75">
      <c r="A66" s="28"/>
      <c r="B66" s="29" t="s">
        <v>39</v>
      </c>
      <c r="C66" s="38">
        <v>0</v>
      </c>
      <c r="D66" s="38">
        <f>L120</f>
        <v>0</v>
      </c>
      <c r="E66" s="38"/>
      <c r="F66" s="38"/>
      <c r="G66" s="38"/>
      <c r="H66" s="38"/>
      <c r="I66" s="38"/>
      <c r="J66" s="38"/>
      <c r="K66" s="38"/>
      <c r="L66" s="60">
        <f>SUM(C66:K66)</f>
        <v>0</v>
      </c>
      <c r="M66" s="29"/>
      <c r="N66" s="6"/>
      <c r="O66" s="7"/>
      <c r="P66" s="7"/>
      <c r="Q66" s="7"/>
      <c r="R66" s="7"/>
    </row>
    <row r="67" spans="1:18" ht="15.75">
      <c r="A67" s="28"/>
      <c r="B67" s="29" t="s">
        <v>40</v>
      </c>
      <c r="C67" s="60">
        <f>SUM(C55:C66)</f>
        <v>181000</v>
      </c>
      <c r="D67" s="60">
        <f>SUM(D55:D66)</f>
        <v>176034</v>
      </c>
      <c r="E67" s="38"/>
      <c r="F67" s="60"/>
      <c r="G67" s="38"/>
      <c r="H67" s="60"/>
      <c r="I67" s="38"/>
      <c r="J67" s="60"/>
      <c r="K67" s="38"/>
      <c r="L67" s="60">
        <f>SUM(L55:L66)</f>
        <v>171956</v>
      </c>
      <c r="M67" s="29"/>
      <c r="N67" s="6"/>
      <c r="O67" s="7"/>
      <c r="P67" s="7"/>
      <c r="Q67" s="7"/>
      <c r="R67" s="7"/>
    </row>
    <row r="68" spans="1:18" ht="15.75">
      <c r="A68" s="28"/>
      <c r="B68" s="29"/>
      <c r="C68" s="38"/>
      <c r="D68" s="38"/>
      <c r="E68" s="38"/>
      <c r="F68" s="38"/>
      <c r="G68" s="38"/>
      <c r="H68" s="38"/>
      <c r="I68" s="38"/>
      <c r="J68" s="38"/>
      <c r="K68" s="38"/>
      <c r="L68" s="60"/>
      <c r="M68" s="29"/>
      <c r="N68" s="6"/>
      <c r="O68" s="7"/>
      <c r="P68" s="7"/>
      <c r="Q68" s="7"/>
      <c r="R68" s="7"/>
    </row>
    <row r="69" spans="1:18" ht="15.75">
      <c r="A69" s="8"/>
      <c r="B69" s="10"/>
      <c r="C69" s="10"/>
      <c r="D69" s="10"/>
      <c r="E69" s="10"/>
      <c r="F69" s="10"/>
      <c r="G69" s="10"/>
      <c r="H69" s="10"/>
      <c r="I69" s="10"/>
      <c r="J69" s="10"/>
      <c r="K69" s="10"/>
      <c r="L69" s="10"/>
      <c r="M69" s="10"/>
      <c r="N69" s="6"/>
      <c r="O69" s="7"/>
      <c r="P69" s="7"/>
      <c r="Q69" s="7"/>
      <c r="R69" s="7"/>
    </row>
    <row r="70" spans="1:18" ht="15.75">
      <c r="A70" s="8"/>
      <c r="B70" s="57" t="s">
        <v>41</v>
      </c>
      <c r="C70" s="17"/>
      <c r="D70" s="17"/>
      <c r="E70" s="17"/>
      <c r="F70" s="17"/>
      <c r="G70" s="17"/>
      <c r="H70" s="17"/>
      <c r="I70" s="21"/>
      <c r="J70" s="21" t="s">
        <v>171</v>
      </c>
      <c r="K70" s="21"/>
      <c r="L70" s="21" t="s">
        <v>184</v>
      </c>
      <c r="M70" s="10"/>
      <c r="N70" s="6"/>
      <c r="O70" s="7"/>
      <c r="P70" s="7"/>
      <c r="Q70" s="7"/>
      <c r="R70" s="7"/>
    </row>
    <row r="71" spans="1:18" ht="15.75">
      <c r="A71" s="28"/>
      <c r="B71" s="29" t="s">
        <v>42</v>
      </c>
      <c r="C71" s="29"/>
      <c r="D71" s="29"/>
      <c r="E71" s="29"/>
      <c r="F71" s="29"/>
      <c r="G71" s="29"/>
      <c r="H71" s="29"/>
      <c r="I71" s="29"/>
      <c r="J71" s="38">
        <v>0</v>
      </c>
      <c r="K71" s="29"/>
      <c r="L71" s="59">
        <v>0</v>
      </c>
      <c r="M71" s="29"/>
      <c r="N71" s="6"/>
      <c r="O71" s="7"/>
      <c r="P71" s="7"/>
      <c r="Q71" s="7"/>
      <c r="R71" s="7"/>
    </row>
    <row r="72" spans="1:18" ht="15.75">
      <c r="A72" s="28"/>
      <c r="B72" s="29" t="s">
        <v>43</v>
      </c>
      <c r="C72" s="46" t="s">
        <v>138</v>
      </c>
      <c r="D72" s="64">
        <v>36362</v>
      </c>
      <c r="E72" s="29"/>
      <c r="F72" s="29"/>
      <c r="G72" s="29"/>
      <c r="H72" s="29"/>
      <c r="I72" s="29"/>
      <c r="J72" s="38">
        <v>4936</v>
      </c>
      <c r="K72" s="29"/>
      <c r="L72" s="59"/>
      <c r="M72" s="29"/>
      <c r="N72" s="6"/>
      <c r="O72" s="7"/>
      <c r="P72" s="7"/>
      <c r="Q72" s="7"/>
      <c r="R72" s="7"/>
    </row>
    <row r="73" spans="1:18" ht="15.75">
      <c r="A73" s="28"/>
      <c r="B73" s="29" t="s">
        <v>44</v>
      </c>
      <c r="C73" s="29"/>
      <c r="D73" s="29"/>
      <c r="E73" s="29"/>
      <c r="F73" s="29"/>
      <c r="G73" s="29"/>
      <c r="H73" s="29"/>
      <c r="I73" s="29"/>
      <c r="J73" s="38"/>
      <c r="K73" s="29"/>
      <c r="L73" s="59">
        <f>1292+1313+1275+12+22+58+38+67+75+34+41-820</f>
        <v>3407</v>
      </c>
      <c r="M73" s="29"/>
      <c r="N73" s="6"/>
      <c r="O73" s="7"/>
      <c r="P73" s="7"/>
      <c r="Q73" s="7"/>
      <c r="R73" s="7"/>
    </row>
    <row r="74" spans="1:18" ht="15.75">
      <c r="A74" s="28"/>
      <c r="B74" s="29" t="s">
        <v>45</v>
      </c>
      <c r="C74" s="29"/>
      <c r="D74" s="29"/>
      <c r="E74" s="29"/>
      <c r="F74" s="29"/>
      <c r="G74" s="29"/>
      <c r="H74" s="29"/>
      <c r="I74" s="29"/>
      <c r="J74" s="38"/>
      <c r="K74" s="29"/>
      <c r="L74" s="59">
        <v>238</v>
      </c>
      <c r="M74" s="29"/>
      <c r="N74" s="6"/>
      <c r="O74" s="7"/>
      <c r="P74" s="7"/>
      <c r="Q74" s="7"/>
      <c r="R74" s="7"/>
    </row>
    <row r="75" spans="1:18" ht="15.75">
      <c r="A75" s="28"/>
      <c r="B75" s="29" t="s">
        <v>46</v>
      </c>
      <c r="C75" s="29"/>
      <c r="D75" s="29"/>
      <c r="E75" s="29"/>
      <c r="F75" s="29"/>
      <c r="G75" s="29"/>
      <c r="H75" s="29"/>
      <c r="I75" s="29"/>
      <c r="J75" s="38">
        <f>SUM(J71:J74)</f>
        <v>4936</v>
      </c>
      <c r="K75" s="29"/>
      <c r="L75" s="60">
        <f>SUM(L71:L74)</f>
        <v>3645</v>
      </c>
      <c r="M75" s="29"/>
      <c r="N75" s="6"/>
      <c r="O75" s="7"/>
      <c r="P75" s="7"/>
      <c r="Q75" s="7"/>
      <c r="R75" s="7"/>
    </row>
    <row r="76" spans="1:18" ht="15.75">
      <c r="A76" s="28"/>
      <c r="B76" s="29" t="s">
        <v>47</v>
      </c>
      <c r="C76" s="29"/>
      <c r="D76" s="29"/>
      <c r="E76" s="29"/>
      <c r="F76" s="29"/>
      <c r="G76" s="29"/>
      <c r="H76" s="29"/>
      <c r="I76" s="29"/>
      <c r="J76" s="38">
        <v>0</v>
      </c>
      <c r="K76" s="29"/>
      <c r="L76" s="59">
        <v>0</v>
      </c>
      <c r="M76" s="29"/>
      <c r="N76" s="6"/>
      <c r="O76" s="7"/>
      <c r="P76" s="7"/>
      <c r="Q76" s="7"/>
      <c r="R76" s="7"/>
    </row>
    <row r="77" spans="1:18" ht="15.75">
      <c r="A77" s="28"/>
      <c r="B77" s="29" t="s">
        <v>48</v>
      </c>
      <c r="C77" s="29"/>
      <c r="D77" s="29"/>
      <c r="E77" s="29"/>
      <c r="F77" s="29"/>
      <c r="G77" s="29"/>
      <c r="H77" s="29"/>
      <c r="I77" s="29"/>
      <c r="J77" s="38">
        <f>J75+J76</f>
        <v>4936</v>
      </c>
      <c r="K77" s="29"/>
      <c r="L77" s="60">
        <f>L75+L76</f>
        <v>3645</v>
      </c>
      <c r="M77" s="29"/>
      <c r="N77" s="6"/>
      <c r="O77" s="7"/>
      <c r="P77" s="7"/>
      <c r="Q77" s="7"/>
      <c r="R77" s="7"/>
    </row>
    <row r="78" spans="1:18" ht="15.75">
      <c r="A78" s="28"/>
      <c r="B78" s="185" t="s">
        <v>49</v>
      </c>
      <c r="C78" s="65"/>
      <c r="D78" s="29"/>
      <c r="E78" s="29"/>
      <c r="F78" s="29"/>
      <c r="G78" s="29"/>
      <c r="H78" s="29"/>
      <c r="I78" s="29"/>
      <c r="J78" s="38"/>
      <c r="K78" s="29"/>
      <c r="L78" s="59"/>
      <c r="M78" s="29"/>
      <c r="N78" s="6"/>
      <c r="O78" s="7"/>
      <c r="P78" s="7"/>
      <c r="Q78" s="7"/>
      <c r="R78" s="7"/>
    </row>
    <row r="79" spans="1:18" ht="15.75">
      <c r="A79" s="28">
        <v>1</v>
      </c>
      <c r="B79" s="29" t="s">
        <v>50</v>
      </c>
      <c r="C79" s="29"/>
      <c r="D79" s="29"/>
      <c r="E79" s="29"/>
      <c r="F79" s="29"/>
      <c r="G79" s="29"/>
      <c r="H79" s="29"/>
      <c r="I79" s="29"/>
      <c r="J79" s="29"/>
      <c r="K79" s="29"/>
      <c r="L79" s="59">
        <v>0</v>
      </c>
      <c r="M79" s="29"/>
      <c r="N79" s="6"/>
      <c r="O79" s="7"/>
      <c r="P79" s="7"/>
      <c r="Q79" s="7"/>
      <c r="R79" s="7"/>
    </row>
    <row r="80" spans="1:18" ht="15.75">
      <c r="A80" s="28">
        <v>2</v>
      </c>
      <c r="B80" s="29" t="s">
        <v>51</v>
      </c>
      <c r="C80" s="29"/>
      <c r="D80" s="29"/>
      <c r="E80" s="29"/>
      <c r="F80" s="29"/>
      <c r="G80" s="29"/>
      <c r="H80" s="29"/>
      <c r="I80" s="29"/>
      <c r="J80" s="29"/>
      <c r="K80" s="29"/>
      <c r="L80" s="59">
        <v>-4</v>
      </c>
      <c r="M80" s="29"/>
      <c r="N80" s="6"/>
      <c r="O80" s="7"/>
      <c r="P80" s="7"/>
      <c r="Q80" s="7"/>
      <c r="R80" s="7"/>
    </row>
    <row r="81" spans="1:18" ht="15.75">
      <c r="A81" s="28">
        <v>3</v>
      </c>
      <c r="B81" s="29" t="s">
        <v>52</v>
      </c>
      <c r="C81" s="29"/>
      <c r="D81" s="29"/>
      <c r="E81" s="29"/>
      <c r="F81" s="29"/>
      <c r="G81" s="29"/>
      <c r="H81" s="29"/>
      <c r="I81" s="29"/>
      <c r="J81" s="29"/>
      <c r="K81" s="29"/>
      <c r="L81" s="59">
        <v>-136</v>
      </c>
      <c r="M81" s="29"/>
      <c r="N81" s="6"/>
      <c r="O81" s="7"/>
      <c r="P81" s="7"/>
      <c r="Q81" s="7"/>
      <c r="R81" s="7"/>
    </row>
    <row r="82" spans="1:18" ht="15.75">
      <c r="A82" s="28">
        <v>4</v>
      </c>
      <c r="B82" s="29" t="s">
        <v>53</v>
      </c>
      <c r="C82" s="29"/>
      <c r="D82" s="29"/>
      <c r="E82" s="29"/>
      <c r="F82" s="29"/>
      <c r="G82" s="29"/>
      <c r="H82" s="29"/>
      <c r="I82" s="29"/>
      <c r="J82" s="29"/>
      <c r="K82" s="29"/>
      <c r="L82" s="59">
        <v>-354</v>
      </c>
      <c r="M82" s="29"/>
      <c r="N82" s="6"/>
      <c r="O82" s="7"/>
      <c r="P82" s="7"/>
      <c r="Q82" s="7"/>
      <c r="R82" s="7"/>
    </row>
    <row r="83" spans="1:18" ht="15.75">
      <c r="A83" s="28">
        <v>5</v>
      </c>
      <c r="B83" s="29" t="s">
        <v>54</v>
      </c>
      <c r="C83" s="29"/>
      <c r="D83" s="29"/>
      <c r="E83" s="29"/>
      <c r="F83" s="29"/>
      <c r="G83" s="29"/>
      <c r="H83" s="29"/>
      <c r="I83" s="29"/>
      <c r="J83" s="29"/>
      <c r="K83" s="29"/>
      <c r="L83" s="59">
        <v>-2191</v>
      </c>
      <c r="M83" s="29"/>
      <c r="N83" s="6"/>
      <c r="O83" s="7"/>
      <c r="P83" s="7"/>
      <c r="Q83" s="7"/>
      <c r="R83" s="7"/>
    </row>
    <row r="84" spans="1:18" ht="15.75">
      <c r="A84" s="28">
        <v>6</v>
      </c>
      <c r="B84" s="29" t="s">
        <v>55</v>
      </c>
      <c r="C84" s="29"/>
      <c r="D84" s="29"/>
      <c r="E84" s="29"/>
      <c r="F84" s="29"/>
      <c r="G84" s="29"/>
      <c r="H84" s="29"/>
      <c r="I84" s="29"/>
      <c r="J84" s="29"/>
      <c r="K84" s="29"/>
      <c r="L84" s="59">
        <v>-3</v>
      </c>
      <c r="M84" s="29"/>
      <c r="N84" s="6"/>
      <c r="O84" s="7"/>
      <c r="P84" s="7"/>
      <c r="Q84" s="7"/>
      <c r="R84" s="7"/>
    </row>
    <row r="85" spans="1:18" ht="15.75">
      <c r="A85" s="28">
        <v>7</v>
      </c>
      <c r="B85" s="29" t="s">
        <v>56</v>
      </c>
      <c r="C85" s="29"/>
      <c r="D85" s="29"/>
      <c r="E85" s="29"/>
      <c r="F85" s="29"/>
      <c r="G85" s="29"/>
      <c r="H85" s="29"/>
      <c r="I85" s="29"/>
      <c r="J85" s="29"/>
      <c r="K85" s="29"/>
      <c r="L85" s="59">
        <v>-263</v>
      </c>
      <c r="M85" s="29"/>
      <c r="N85" s="6"/>
      <c r="O85" s="7"/>
      <c r="P85" s="7"/>
      <c r="Q85" s="7"/>
      <c r="R85" s="7"/>
    </row>
    <row r="86" spans="1:18" ht="15.75">
      <c r="A86" s="28">
        <v>8</v>
      </c>
      <c r="B86" s="29" t="s">
        <v>57</v>
      </c>
      <c r="C86" s="29"/>
      <c r="D86" s="29"/>
      <c r="E86" s="29"/>
      <c r="F86" s="29"/>
      <c r="G86" s="29"/>
      <c r="H86" s="29"/>
      <c r="I86" s="29"/>
      <c r="J86" s="29"/>
      <c r="K86" s="29"/>
      <c r="L86" s="59">
        <v>0</v>
      </c>
      <c r="M86" s="29"/>
      <c r="N86" s="6"/>
      <c r="O86" s="7"/>
      <c r="P86" s="7"/>
      <c r="Q86" s="7"/>
      <c r="R86" s="7"/>
    </row>
    <row r="87" spans="1:18" ht="15.75">
      <c r="A87" s="28">
        <v>9</v>
      </c>
      <c r="B87" s="29" t="s">
        <v>58</v>
      </c>
      <c r="C87" s="29"/>
      <c r="D87" s="29"/>
      <c r="E87" s="29"/>
      <c r="F87" s="29"/>
      <c r="G87" s="29"/>
      <c r="H87" s="29"/>
      <c r="I87" s="29"/>
      <c r="J87" s="29"/>
      <c r="K87" s="29"/>
      <c r="L87" s="59">
        <v>0</v>
      </c>
      <c r="M87" s="29"/>
      <c r="N87" s="6"/>
      <c r="O87" s="7"/>
      <c r="P87" s="7"/>
      <c r="Q87" s="7"/>
      <c r="R87" s="7"/>
    </row>
    <row r="88" spans="1:18" ht="15.75">
      <c r="A88" s="28">
        <v>10</v>
      </c>
      <c r="B88" s="29" t="s">
        <v>59</v>
      </c>
      <c r="C88" s="29"/>
      <c r="D88" s="29"/>
      <c r="E88" s="29"/>
      <c r="F88" s="29"/>
      <c r="G88" s="29"/>
      <c r="H88" s="29"/>
      <c r="I88" s="29"/>
      <c r="J88" s="29"/>
      <c r="K88" s="29"/>
      <c r="L88" s="59">
        <f>-97-31</f>
        <v>-128</v>
      </c>
      <c r="M88" s="29"/>
      <c r="N88" s="6"/>
      <c r="O88" s="7"/>
      <c r="P88" s="7"/>
      <c r="Q88" s="7"/>
      <c r="R88" s="7"/>
    </row>
    <row r="89" spans="1:18" ht="15.75">
      <c r="A89" s="28">
        <v>11</v>
      </c>
      <c r="B89" s="29" t="s">
        <v>60</v>
      </c>
      <c r="C89" s="29"/>
      <c r="D89" s="29"/>
      <c r="E89" s="29"/>
      <c r="F89" s="29"/>
      <c r="G89" s="29"/>
      <c r="H89" s="29"/>
      <c r="I89" s="29"/>
      <c r="J89" s="29"/>
      <c r="K89" s="29"/>
      <c r="L89" s="59">
        <v>0</v>
      </c>
      <c r="M89" s="29"/>
      <c r="N89" s="6"/>
      <c r="O89" s="7"/>
      <c r="P89" s="7"/>
      <c r="Q89" s="7"/>
      <c r="R89" s="7"/>
    </row>
    <row r="90" spans="1:18" ht="15.75">
      <c r="A90" s="28">
        <v>12</v>
      </c>
      <c r="B90" s="29" t="s">
        <v>61</v>
      </c>
      <c r="C90" s="29"/>
      <c r="D90" s="29"/>
      <c r="E90" s="29"/>
      <c r="F90" s="29"/>
      <c r="G90" s="29"/>
      <c r="H90" s="29"/>
      <c r="I90" s="29"/>
      <c r="J90" s="29"/>
      <c r="K90" s="29"/>
      <c r="L90" s="59">
        <f>-L77-SUM(L80:L89)</f>
        <v>-566</v>
      </c>
      <c r="M90" s="29"/>
      <c r="N90" s="6"/>
      <c r="O90" s="7"/>
      <c r="P90" s="7"/>
      <c r="Q90" s="7"/>
      <c r="R90" s="7"/>
    </row>
    <row r="91" spans="1:18" ht="15.75">
      <c r="A91" s="28"/>
      <c r="B91" s="185" t="s">
        <v>62</v>
      </c>
      <c r="C91" s="65"/>
      <c r="D91" s="29"/>
      <c r="E91" s="29"/>
      <c r="F91" s="29"/>
      <c r="G91" s="29"/>
      <c r="H91" s="29"/>
      <c r="I91" s="29"/>
      <c r="J91" s="29"/>
      <c r="K91" s="29"/>
      <c r="L91" s="66"/>
      <c r="M91" s="29"/>
      <c r="N91" s="6"/>
      <c r="O91" s="7"/>
      <c r="P91" s="7"/>
      <c r="Q91" s="7"/>
      <c r="R91" s="7"/>
    </row>
    <row r="92" spans="1:18" ht="15.75">
      <c r="A92" s="28"/>
      <c r="B92" s="29" t="s">
        <v>63</v>
      </c>
      <c r="C92" s="65"/>
      <c r="D92" s="29"/>
      <c r="E92" s="29"/>
      <c r="F92" s="29"/>
      <c r="G92" s="29"/>
      <c r="H92" s="29"/>
      <c r="I92" s="29"/>
      <c r="J92" s="38">
        <f>-J136</f>
        <v>-77</v>
      </c>
      <c r="K92" s="38"/>
      <c r="L92" s="59"/>
      <c r="M92" s="29"/>
      <c r="N92" s="6"/>
      <c r="O92" s="7"/>
      <c r="P92" s="7"/>
      <c r="Q92" s="7"/>
      <c r="R92" s="7"/>
    </row>
    <row r="93" spans="1:18" ht="15.75">
      <c r="A93" s="28"/>
      <c r="B93" s="29" t="s">
        <v>64</v>
      </c>
      <c r="C93" s="29"/>
      <c r="D93" s="29"/>
      <c r="E93" s="29"/>
      <c r="F93" s="29"/>
      <c r="G93" s="29"/>
      <c r="H93" s="29"/>
      <c r="I93" s="29"/>
      <c r="J93" s="38">
        <f>-H136</f>
        <v>-781</v>
      </c>
      <c r="K93" s="38"/>
      <c r="L93" s="59"/>
      <c r="M93" s="29"/>
      <c r="N93" s="6"/>
      <c r="O93" s="7"/>
      <c r="P93" s="7"/>
      <c r="Q93" s="7"/>
      <c r="R93" s="7"/>
    </row>
    <row r="94" spans="1:18" ht="15.75">
      <c r="A94" s="28"/>
      <c r="B94" s="29" t="s">
        <v>65</v>
      </c>
      <c r="C94" s="29"/>
      <c r="D94" s="29"/>
      <c r="E94" s="29"/>
      <c r="F94" s="29"/>
      <c r="G94" s="29"/>
      <c r="H94" s="29"/>
      <c r="I94" s="29"/>
      <c r="J94" s="38">
        <v>-4078</v>
      </c>
      <c r="K94" s="38"/>
      <c r="L94" s="59"/>
      <c r="M94" s="29"/>
      <c r="N94" s="6"/>
      <c r="O94" s="7"/>
      <c r="P94" s="7"/>
      <c r="Q94" s="7"/>
      <c r="R94" s="7"/>
    </row>
    <row r="95" spans="1:18" ht="15.75">
      <c r="A95" s="28"/>
      <c r="B95" s="29" t="s">
        <v>66</v>
      </c>
      <c r="C95" s="29"/>
      <c r="D95" s="29"/>
      <c r="E95" s="29"/>
      <c r="F95" s="29"/>
      <c r="G95" s="29"/>
      <c r="H95" s="29"/>
      <c r="I95" s="29"/>
      <c r="J95" s="38">
        <v>0</v>
      </c>
      <c r="K95" s="38"/>
      <c r="L95" s="59"/>
      <c r="M95" s="29"/>
      <c r="N95" s="6"/>
      <c r="O95" s="7"/>
      <c r="P95" s="7"/>
      <c r="Q95" s="7"/>
      <c r="R95" s="7"/>
    </row>
    <row r="96" spans="1:18" ht="15.75">
      <c r="A96" s="28"/>
      <c r="B96" s="29" t="s">
        <v>67</v>
      </c>
      <c r="C96" s="29"/>
      <c r="D96" s="29"/>
      <c r="E96" s="29"/>
      <c r="F96" s="29"/>
      <c r="G96" s="29"/>
      <c r="H96" s="29"/>
      <c r="I96" s="29"/>
      <c r="J96" s="38">
        <f>SUM(J78:J95)</f>
        <v>-4936</v>
      </c>
      <c r="K96" s="38"/>
      <c r="L96" s="38">
        <f>SUM(L78:L95)</f>
        <v>-3645</v>
      </c>
      <c r="M96" s="29"/>
      <c r="N96" s="6"/>
      <c r="O96" s="7"/>
      <c r="P96" s="7"/>
      <c r="Q96" s="7"/>
      <c r="R96" s="7"/>
    </row>
    <row r="97" spans="1:18" ht="15.75">
      <c r="A97" s="28"/>
      <c r="B97" s="29" t="s">
        <v>68</v>
      </c>
      <c r="C97" s="29"/>
      <c r="D97" s="29"/>
      <c r="E97" s="29"/>
      <c r="F97" s="29"/>
      <c r="G97" s="29"/>
      <c r="H97" s="29"/>
      <c r="I97" s="29"/>
      <c r="J97" s="38">
        <f>J77+J96</f>
        <v>0</v>
      </c>
      <c r="K97" s="38"/>
      <c r="L97" s="38">
        <f>L77+L96</f>
        <v>0</v>
      </c>
      <c r="M97" s="29"/>
      <c r="N97" s="6"/>
      <c r="O97" s="7"/>
      <c r="P97" s="7"/>
      <c r="Q97" s="7"/>
      <c r="R97" s="7"/>
    </row>
    <row r="98" spans="1:18" ht="15.75">
      <c r="A98" s="28"/>
      <c r="B98" s="29"/>
      <c r="C98" s="29"/>
      <c r="D98" s="29"/>
      <c r="E98" s="29"/>
      <c r="F98" s="29"/>
      <c r="G98" s="29"/>
      <c r="H98" s="29"/>
      <c r="I98" s="29"/>
      <c r="J98" s="38"/>
      <c r="K98" s="38"/>
      <c r="L98" s="38"/>
      <c r="M98" s="29"/>
      <c r="N98" s="6"/>
      <c r="O98" s="7"/>
      <c r="P98" s="7"/>
      <c r="Q98" s="7"/>
      <c r="R98" s="7"/>
    </row>
    <row r="99" spans="1:18" ht="19.5" thickBot="1">
      <c r="A99" s="132"/>
      <c r="B99" s="133" t="s">
        <v>30</v>
      </c>
      <c r="C99" s="134"/>
      <c r="D99" s="134"/>
      <c r="E99" s="134"/>
      <c r="F99" s="134"/>
      <c r="G99" s="134"/>
      <c r="H99" s="134"/>
      <c r="I99" s="134"/>
      <c r="J99" s="137"/>
      <c r="K99" s="137"/>
      <c r="L99" s="137"/>
      <c r="M99" s="136"/>
      <c r="N99" s="6"/>
      <c r="O99" s="7"/>
      <c r="P99" s="7"/>
      <c r="Q99" s="7"/>
      <c r="R99" s="7"/>
    </row>
    <row r="100" spans="1:18" ht="12" customHeight="1">
      <c r="A100" s="2"/>
      <c r="B100" s="5"/>
      <c r="C100" s="5"/>
      <c r="D100" s="5"/>
      <c r="E100" s="5"/>
      <c r="F100" s="5"/>
      <c r="G100" s="5"/>
      <c r="H100" s="5"/>
      <c r="I100" s="5"/>
      <c r="J100" s="5"/>
      <c r="K100" s="5"/>
      <c r="L100" s="56"/>
      <c r="M100" s="5"/>
      <c r="N100" s="6"/>
      <c r="O100" s="7"/>
      <c r="P100" s="7"/>
      <c r="Q100" s="7"/>
      <c r="R100" s="7"/>
    </row>
    <row r="101" spans="1:18" ht="15.75">
      <c r="A101" s="8"/>
      <c r="B101" s="57" t="s">
        <v>69</v>
      </c>
      <c r="C101" s="16"/>
      <c r="D101" s="10"/>
      <c r="E101" s="10"/>
      <c r="F101" s="10"/>
      <c r="G101" s="10"/>
      <c r="H101" s="10"/>
      <c r="I101" s="10"/>
      <c r="J101" s="10"/>
      <c r="K101" s="10"/>
      <c r="L101" s="58"/>
      <c r="M101" s="10"/>
      <c r="N101" s="6"/>
      <c r="O101" s="7"/>
      <c r="P101" s="7"/>
      <c r="Q101" s="7"/>
      <c r="R101" s="7"/>
    </row>
    <row r="102" spans="1:18" ht="15.75">
      <c r="A102" s="8"/>
      <c r="B102" s="24"/>
      <c r="C102" s="16"/>
      <c r="D102" s="10"/>
      <c r="E102" s="10"/>
      <c r="F102" s="10"/>
      <c r="G102" s="10"/>
      <c r="H102" s="10"/>
      <c r="I102" s="10"/>
      <c r="J102" s="10"/>
      <c r="K102" s="10"/>
      <c r="L102" s="58"/>
      <c r="M102" s="10"/>
      <c r="N102" s="6"/>
      <c r="O102" s="7"/>
      <c r="P102" s="7"/>
      <c r="Q102" s="7"/>
      <c r="R102" s="7"/>
    </row>
    <row r="103" spans="1:18" ht="15.75">
      <c r="A103" s="8"/>
      <c r="B103" s="186" t="s">
        <v>70</v>
      </c>
      <c r="C103" s="16"/>
      <c r="D103" s="10"/>
      <c r="E103" s="10"/>
      <c r="F103" s="10"/>
      <c r="G103" s="10"/>
      <c r="H103" s="10"/>
      <c r="I103" s="10"/>
      <c r="J103" s="10"/>
      <c r="K103" s="10"/>
      <c r="L103" s="58"/>
      <c r="M103" s="10"/>
      <c r="N103" s="6"/>
      <c r="O103" s="7"/>
      <c r="P103" s="7"/>
      <c r="Q103" s="7"/>
      <c r="R103" s="7"/>
    </row>
    <row r="104" spans="1:18" ht="15.75">
      <c r="A104" s="28"/>
      <c r="B104" s="29" t="s">
        <v>71</v>
      </c>
      <c r="C104" s="29"/>
      <c r="D104" s="29"/>
      <c r="E104" s="29"/>
      <c r="F104" s="29"/>
      <c r="G104" s="29"/>
      <c r="H104" s="29"/>
      <c r="I104" s="29"/>
      <c r="J104" s="29"/>
      <c r="K104" s="29"/>
      <c r="L104" s="59">
        <v>3620</v>
      </c>
      <c r="M104" s="29"/>
      <c r="N104" s="6"/>
      <c r="O104" s="7"/>
      <c r="P104" s="7"/>
      <c r="Q104" s="7"/>
      <c r="R104" s="7"/>
    </row>
    <row r="105" spans="1:18" ht="15.75">
      <c r="A105" s="28"/>
      <c r="B105" s="29" t="s">
        <v>72</v>
      </c>
      <c r="C105" s="29"/>
      <c r="D105" s="29"/>
      <c r="E105" s="29"/>
      <c r="F105" s="29"/>
      <c r="G105" s="29"/>
      <c r="H105" s="29"/>
      <c r="I105" s="29"/>
      <c r="J105" s="29"/>
      <c r="K105" s="29"/>
      <c r="L105" s="59">
        <v>3620</v>
      </c>
      <c r="M105" s="29"/>
      <c r="N105" s="6"/>
      <c r="O105" s="7"/>
      <c r="P105" s="7"/>
      <c r="Q105" s="7"/>
      <c r="R105" s="7"/>
    </row>
    <row r="106" spans="1:18" ht="15.75">
      <c r="A106" s="28"/>
      <c r="B106" s="29" t="s">
        <v>73</v>
      </c>
      <c r="C106" s="29"/>
      <c r="D106" s="29"/>
      <c r="E106" s="29"/>
      <c r="F106" s="29"/>
      <c r="G106" s="29"/>
      <c r="H106" s="29"/>
      <c r="I106" s="29"/>
      <c r="J106" s="29"/>
      <c r="K106" s="29"/>
      <c r="L106" s="59">
        <v>0</v>
      </c>
      <c r="M106" s="29"/>
      <c r="N106" s="6"/>
      <c r="O106" s="7"/>
      <c r="P106" s="7"/>
      <c r="Q106" s="7"/>
      <c r="R106" s="7"/>
    </row>
    <row r="107" spans="1:18" ht="15.75">
      <c r="A107" s="28"/>
      <c r="B107" s="29" t="s">
        <v>74</v>
      </c>
      <c r="C107" s="29"/>
      <c r="D107" s="29"/>
      <c r="E107" s="29"/>
      <c r="F107" s="29"/>
      <c r="G107" s="29"/>
      <c r="H107" s="29"/>
      <c r="I107" s="29"/>
      <c r="J107" s="29"/>
      <c r="K107" s="29"/>
      <c r="L107" s="59">
        <v>0</v>
      </c>
      <c r="M107" s="29"/>
      <c r="N107" s="6"/>
      <c r="O107" s="7"/>
      <c r="P107" s="7"/>
      <c r="Q107" s="7"/>
      <c r="R107" s="7"/>
    </row>
    <row r="108" spans="1:18" ht="15.75">
      <c r="A108" s="28"/>
      <c r="B108" s="29" t="s">
        <v>75</v>
      </c>
      <c r="C108" s="29"/>
      <c r="D108" s="29"/>
      <c r="E108" s="29"/>
      <c r="F108" s="29"/>
      <c r="G108" s="29"/>
      <c r="H108" s="29"/>
      <c r="I108" s="29"/>
      <c r="J108" s="29"/>
      <c r="K108" s="29"/>
      <c r="L108" s="59">
        <v>0</v>
      </c>
      <c r="M108" s="29"/>
      <c r="N108" s="6"/>
      <c r="O108" s="7"/>
      <c r="P108" s="7"/>
      <c r="Q108" s="7"/>
      <c r="R108" s="7"/>
    </row>
    <row r="109" spans="1:18" ht="15.75">
      <c r="A109" s="28"/>
      <c r="B109" s="29" t="s">
        <v>54</v>
      </c>
      <c r="C109" s="29"/>
      <c r="D109" s="29"/>
      <c r="E109" s="29"/>
      <c r="F109" s="29"/>
      <c r="G109" s="29"/>
      <c r="H109" s="29"/>
      <c r="I109" s="29"/>
      <c r="J109" s="29"/>
      <c r="K109" s="29"/>
      <c r="L109" s="59">
        <v>0</v>
      </c>
      <c r="M109" s="29"/>
      <c r="N109" s="6"/>
      <c r="O109" s="7"/>
      <c r="P109" s="7"/>
      <c r="Q109" s="7"/>
      <c r="R109" s="7"/>
    </row>
    <row r="110" spans="1:18" ht="15.75">
      <c r="A110" s="28"/>
      <c r="B110" s="29" t="s">
        <v>56</v>
      </c>
      <c r="C110" s="29"/>
      <c r="D110" s="29"/>
      <c r="E110" s="29"/>
      <c r="F110" s="29"/>
      <c r="G110" s="29"/>
      <c r="H110" s="29"/>
      <c r="I110" s="29"/>
      <c r="J110" s="29"/>
      <c r="K110" s="29"/>
      <c r="L110" s="59">
        <v>0</v>
      </c>
      <c r="M110" s="29"/>
      <c r="N110" s="6"/>
      <c r="O110" s="7"/>
      <c r="P110" s="7"/>
      <c r="Q110" s="7"/>
      <c r="R110" s="7"/>
    </row>
    <row r="111" spans="1:18" ht="15.75">
      <c r="A111" s="28"/>
      <c r="B111" s="29" t="s">
        <v>76</v>
      </c>
      <c r="C111" s="29"/>
      <c r="D111" s="29"/>
      <c r="E111" s="29"/>
      <c r="F111" s="29"/>
      <c r="G111" s="29"/>
      <c r="H111" s="29"/>
      <c r="I111" s="29"/>
      <c r="J111" s="29"/>
      <c r="K111" s="29"/>
      <c r="L111" s="59">
        <f>SUM(L105:L109)</f>
        <v>3620</v>
      </c>
      <c r="M111" s="29"/>
      <c r="N111" s="6"/>
      <c r="O111" s="7"/>
      <c r="P111" s="7"/>
      <c r="Q111" s="7"/>
      <c r="R111" s="7"/>
    </row>
    <row r="112" spans="1:18" ht="15.75">
      <c r="A112" s="28"/>
      <c r="B112" s="29"/>
      <c r="C112" s="29"/>
      <c r="D112" s="29"/>
      <c r="E112" s="29"/>
      <c r="F112" s="29"/>
      <c r="G112" s="29"/>
      <c r="H112" s="29"/>
      <c r="I112" s="29"/>
      <c r="J112" s="29"/>
      <c r="K112" s="29"/>
      <c r="L112" s="67"/>
      <c r="M112" s="29"/>
      <c r="N112" s="6"/>
      <c r="O112" s="7"/>
      <c r="P112" s="7"/>
      <c r="Q112" s="7"/>
      <c r="R112" s="7"/>
    </row>
    <row r="113" spans="1:18" ht="15.75">
      <c r="A113" s="8"/>
      <c r="B113" s="186" t="s">
        <v>38</v>
      </c>
      <c r="C113" s="10"/>
      <c r="D113" s="10"/>
      <c r="E113" s="10"/>
      <c r="F113" s="10"/>
      <c r="G113" s="10"/>
      <c r="H113" s="10"/>
      <c r="I113" s="10"/>
      <c r="J113" s="10"/>
      <c r="K113" s="10"/>
      <c r="L113" s="58"/>
      <c r="M113" s="10"/>
      <c r="N113" s="6"/>
      <c r="O113" s="7"/>
      <c r="P113" s="7"/>
      <c r="Q113" s="7"/>
      <c r="R113" s="7"/>
    </row>
    <row r="114" spans="1:18" ht="15.75">
      <c r="A114" s="28"/>
      <c r="B114" s="29" t="s">
        <v>77</v>
      </c>
      <c r="C114" s="29"/>
      <c r="D114" s="68"/>
      <c r="E114" s="29"/>
      <c r="F114" s="29"/>
      <c r="G114" s="29"/>
      <c r="H114" s="29"/>
      <c r="I114" s="29"/>
      <c r="J114" s="29"/>
      <c r="K114" s="29"/>
      <c r="L114" s="69" t="s">
        <v>173</v>
      </c>
      <c r="M114" s="29"/>
      <c r="N114" s="6"/>
      <c r="O114" s="7"/>
      <c r="P114" s="7"/>
      <c r="Q114" s="7"/>
      <c r="R114" s="7"/>
    </row>
    <row r="115" spans="1:18" ht="15.75">
      <c r="A115" s="28"/>
      <c r="B115" s="29" t="s">
        <v>78</v>
      </c>
      <c r="C115" s="31"/>
      <c r="D115" s="31"/>
      <c r="E115" s="31"/>
      <c r="F115" s="31"/>
      <c r="G115" s="31"/>
      <c r="H115" s="31"/>
      <c r="I115" s="31"/>
      <c r="J115" s="31"/>
      <c r="K115" s="31"/>
      <c r="L115" s="69" t="s">
        <v>173</v>
      </c>
      <c r="M115" s="29"/>
      <c r="N115" s="6"/>
      <c r="O115" s="7"/>
      <c r="P115" s="7"/>
      <c r="Q115" s="7"/>
      <c r="R115" s="7"/>
    </row>
    <row r="116" spans="1:18" ht="15.75">
      <c r="A116" s="28"/>
      <c r="B116" s="29" t="s">
        <v>79</v>
      </c>
      <c r="C116" s="29"/>
      <c r="D116" s="29"/>
      <c r="E116" s="29"/>
      <c r="F116" s="29"/>
      <c r="G116" s="29"/>
      <c r="H116" s="29"/>
      <c r="I116" s="29"/>
      <c r="J116" s="29"/>
      <c r="K116" s="29"/>
      <c r="L116" s="69" t="s">
        <v>173</v>
      </c>
      <c r="M116" s="29"/>
      <c r="N116" s="6"/>
      <c r="O116" s="7"/>
      <c r="P116" s="7"/>
      <c r="Q116" s="7"/>
      <c r="R116" s="7"/>
    </row>
    <row r="117" spans="1:18" ht="15.75">
      <c r="A117" s="28"/>
      <c r="B117" s="29" t="s">
        <v>80</v>
      </c>
      <c r="C117" s="29"/>
      <c r="D117" s="29"/>
      <c r="E117" s="29"/>
      <c r="F117" s="29"/>
      <c r="G117" s="29"/>
      <c r="H117" s="29"/>
      <c r="I117" s="29"/>
      <c r="J117" s="29"/>
      <c r="K117" s="29"/>
      <c r="L117" s="69" t="s">
        <v>173</v>
      </c>
      <c r="M117" s="29"/>
      <c r="N117" s="6"/>
      <c r="O117" s="7"/>
      <c r="P117" s="7"/>
      <c r="Q117" s="7"/>
      <c r="R117" s="7"/>
    </row>
    <row r="118" spans="1:18" ht="15.75">
      <c r="A118" s="28"/>
      <c r="B118" s="29"/>
      <c r="C118" s="29"/>
      <c r="D118" s="29"/>
      <c r="E118" s="29"/>
      <c r="F118" s="29"/>
      <c r="G118" s="29"/>
      <c r="H118" s="29"/>
      <c r="I118" s="29"/>
      <c r="J118" s="29"/>
      <c r="K118" s="29"/>
      <c r="L118" s="67"/>
      <c r="M118" s="29"/>
      <c r="N118" s="6"/>
      <c r="O118" s="7"/>
      <c r="P118" s="7"/>
      <c r="Q118" s="7"/>
      <c r="R118" s="7"/>
    </row>
    <row r="119" spans="1:18" ht="15.75">
      <c r="A119" s="8"/>
      <c r="B119" s="186" t="s">
        <v>81</v>
      </c>
      <c r="C119" s="16"/>
      <c r="D119" s="10"/>
      <c r="E119" s="10"/>
      <c r="F119" s="10"/>
      <c r="G119" s="10"/>
      <c r="H119" s="10"/>
      <c r="I119" s="10"/>
      <c r="J119" s="10"/>
      <c r="K119" s="10"/>
      <c r="L119" s="70"/>
      <c r="M119" s="10"/>
      <c r="N119" s="6"/>
      <c r="O119" s="7"/>
      <c r="P119" s="7"/>
      <c r="Q119" s="7"/>
      <c r="R119" s="7"/>
    </row>
    <row r="120" spans="1:18" ht="15.75">
      <c r="A120" s="28"/>
      <c r="B120" s="29" t="s">
        <v>82</v>
      </c>
      <c r="C120" s="29"/>
      <c r="D120" s="29"/>
      <c r="E120" s="29"/>
      <c r="F120" s="29"/>
      <c r="G120" s="29"/>
      <c r="H120" s="29"/>
      <c r="I120" s="29"/>
      <c r="J120" s="29"/>
      <c r="K120" s="29"/>
      <c r="L120" s="59">
        <v>0</v>
      </c>
      <c r="M120" s="29"/>
      <c r="N120" s="6"/>
      <c r="O120" s="7"/>
      <c r="P120" s="7"/>
      <c r="Q120" s="7"/>
      <c r="R120" s="7"/>
    </row>
    <row r="121" spans="1:18" ht="15.75">
      <c r="A121" s="28"/>
      <c r="B121" s="29" t="s">
        <v>83</v>
      </c>
      <c r="C121" s="29"/>
      <c r="D121" s="29"/>
      <c r="E121" s="29"/>
      <c r="F121" s="29"/>
      <c r="G121" s="29"/>
      <c r="H121" s="29"/>
      <c r="I121" s="29"/>
      <c r="J121" s="29"/>
      <c r="K121" s="29"/>
      <c r="L121" s="59">
        <v>0</v>
      </c>
      <c r="M121" s="29"/>
      <c r="N121" s="6"/>
      <c r="O121" s="7"/>
      <c r="P121" s="7"/>
      <c r="Q121" s="7"/>
      <c r="R121" s="7"/>
    </row>
    <row r="122" spans="1:18" ht="15.75">
      <c r="A122" s="28"/>
      <c r="B122" s="29" t="s">
        <v>84</v>
      </c>
      <c r="C122" s="29"/>
      <c r="D122" s="29"/>
      <c r="E122" s="29"/>
      <c r="F122" s="29"/>
      <c r="G122" s="29"/>
      <c r="H122" s="29"/>
      <c r="I122" s="29"/>
      <c r="J122" s="29"/>
      <c r="K122" s="29"/>
      <c r="L122" s="59">
        <f>L121+L120</f>
        <v>0</v>
      </c>
      <c r="M122" s="29"/>
      <c r="N122" s="6"/>
      <c r="O122" s="7"/>
      <c r="P122" s="7"/>
      <c r="Q122" s="7"/>
      <c r="R122" s="7"/>
    </row>
    <row r="123" spans="1:18" ht="15.75">
      <c r="A123" s="28"/>
      <c r="B123" s="29" t="s">
        <v>85</v>
      </c>
      <c r="C123" s="29"/>
      <c r="D123" s="29"/>
      <c r="E123" s="29"/>
      <c r="F123" s="29"/>
      <c r="G123" s="29"/>
      <c r="H123" s="71"/>
      <c r="I123" s="29"/>
      <c r="J123" s="29"/>
      <c r="K123" s="29"/>
      <c r="L123" s="59">
        <v>0</v>
      </c>
      <c r="M123" s="29"/>
      <c r="N123" s="6"/>
      <c r="O123" s="7"/>
      <c r="P123" s="7"/>
      <c r="Q123" s="7"/>
      <c r="R123" s="7"/>
    </row>
    <row r="124" spans="1:18" ht="15.75">
      <c r="A124" s="28"/>
      <c r="B124" s="29" t="s">
        <v>86</v>
      </c>
      <c r="C124" s="29"/>
      <c r="D124" s="29"/>
      <c r="E124" s="29"/>
      <c r="F124" s="29"/>
      <c r="G124" s="29"/>
      <c r="H124" s="29"/>
      <c r="I124" s="29"/>
      <c r="J124" s="29"/>
      <c r="K124" s="29"/>
      <c r="L124" s="59">
        <f>L122+L123</f>
        <v>0</v>
      </c>
      <c r="M124" s="29"/>
      <c r="N124" s="6"/>
      <c r="O124" s="7"/>
      <c r="P124" s="7"/>
      <c r="Q124" s="7"/>
      <c r="R124" s="7"/>
    </row>
    <row r="125" spans="1:18" ht="7.5" customHeight="1">
      <c r="A125" s="28"/>
      <c r="B125" s="29"/>
      <c r="C125" s="29"/>
      <c r="D125" s="29"/>
      <c r="E125" s="29"/>
      <c r="F125" s="29"/>
      <c r="G125" s="29"/>
      <c r="H125" s="29"/>
      <c r="I125" s="29"/>
      <c r="J125" s="29"/>
      <c r="K125" s="29"/>
      <c r="L125" s="67"/>
      <c r="M125" s="29"/>
      <c r="N125" s="6"/>
      <c r="O125" s="7"/>
      <c r="P125" s="7"/>
      <c r="Q125" s="7"/>
      <c r="R125" s="7"/>
    </row>
    <row r="126" spans="1:18" ht="6" customHeight="1">
      <c r="A126" s="2"/>
      <c r="B126" s="5"/>
      <c r="C126" s="5"/>
      <c r="D126" s="5"/>
      <c r="E126" s="5"/>
      <c r="F126" s="5"/>
      <c r="G126" s="5"/>
      <c r="H126" s="5"/>
      <c r="I126" s="5"/>
      <c r="J126" s="5"/>
      <c r="K126" s="5"/>
      <c r="L126" s="56"/>
      <c r="M126" s="5"/>
      <c r="N126" s="6"/>
      <c r="O126" s="7"/>
      <c r="P126" s="7"/>
      <c r="Q126" s="7"/>
      <c r="R126" s="7"/>
    </row>
    <row r="127" spans="1:18" ht="15.75">
      <c r="A127" s="8"/>
      <c r="B127" s="186" t="s">
        <v>87</v>
      </c>
      <c r="C127" s="16"/>
      <c r="D127" s="10"/>
      <c r="E127" s="10"/>
      <c r="F127" s="10"/>
      <c r="G127" s="10"/>
      <c r="H127" s="10"/>
      <c r="I127" s="10"/>
      <c r="J127" s="10"/>
      <c r="K127" s="10"/>
      <c r="L127" s="58"/>
      <c r="M127" s="10"/>
      <c r="N127" s="6"/>
      <c r="O127" s="7"/>
      <c r="P127" s="7"/>
      <c r="Q127" s="7"/>
      <c r="R127" s="7"/>
    </row>
    <row r="128" spans="1:18" ht="15.75">
      <c r="A128" s="8"/>
      <c r="B128" s="24"/>
      <c r="C128" s="16"/>
      <c r="D128" s="10"/>
      <c r="E128" s="10"/>
      <c r="F128" s="10"/>
      <c r="G128" s="10"/>
      <c r="H128" s="10"/>
      <c r="I128" s="10"/>
      <c r="J128" s="10"/>
      <c r="K128" s="10"/>
      <c r="L128" s="58"/>
      <c r="M128" s="10"/>
      <c r="N128" s="6"/>
      <c r="O128" s="7"/>
      <c r="P128" s="7"/>
      <c r="Q128" s="7"/>
      <c r="R128" s="7"/>
    </row>
    <row r="129" spans="1:18" ht="15.75">
      <c r="A129" s="28"/>
      <c r="B129" s="29" t="s">
        <v>88</v>
      </c>
      <c r="C129" s="72"/>
      <c r="D129" s="29"/>
      <c r="E129" s="29"/>
      <c r="F129" s="29"/>
      <c r="G129" s="29"/>
      <c r="H129" s="29"/>
      <c r="I129" s="29"/>
      <c r="J129" s="29"/>
      <c r="K129" s="29"/>
      <c r="L129" s="59">
        <f>L55</f>
        <v>171956</v>
      </c>
      <c r="M129" s="29"/>
      <c r="N129" s="6"/>
      <c r="O129" s="7"/>
      <c r="P129" s="7"/>
      <c r="Q129" s="7"/>
      <c r="R129" s="7"/>
    </row>
    <row r="130" spans="1:18" ht="15.75">
      <c r="A130" s="28"/>
      <c r="B130" s="29" t="s">
        <v>89</v>
      </c>
      <c r="C130" s="72"/>
      <c r="D130" s="29"/>
      <c r="E130" s="29"/>
      <c r="F130" s="29"/>
      <c r="G130" s="29"/>
      <c r="H130" s="29"/>
      <c r="I130" s="29"/>
      <c r="J130" s="29"/>
      <c r="K130" s="29"/>
      <c r="L130" s="59">
        <f>L67</f>
        <v>171956</v>
      </c>
      <c r="M130" s="29"/>
      <c r="N130" s="6"/>
      <c r="O130" s="7"/>
      <c r="P130" s="7"/>
      <c r="Q130" s="7"/>
      <c r="R130" s="7"/>
    </row>
    <row r="131" spans="1:18" ht="7.5" customHeight="1">
      <c r="A131" s="28"/>
      <c r="B131" s="29"/>
      <c r="C131" s="29"/>
      <c r="D131" s="29"/>
      <c r="E131" s="29"/>
      <c r="F131" s="29"/>
      <c r="G131" s="29"/>
      <c r="H131" s="29"/>
      <c r="I131" s="29"/>
      <c r="J131" s="29"/>
      <c r="K131" s="29"/>
      <c r="L131" s="67"/>
      <c r="M131" s="29"/>
      <c r="N131" s="6"/>
      <c r="O131" s="7"/>
      <c r="P131" s="7"/>
      <c r="Q131" s="7"/>
      <c r="R131" s="7"/>
    </row>
    <row r="132" spans="1:18" ht="15.75">
      <c r="A132" s="2"/>
      <c r="B132" s="5"/>
      <c r="C132" s="5"/>
      <c r="D132" s="5"/>
      <c r="E132" s="5"/>
      <c r="F132" s="5"/>
      <c r="G132" s="5"/>
      <c r="H132" s="5"/>
      <c r="I132" s="5"/>
      <c r="J132" s="5"/>
      <c r="K132" s="5"/>
      <c r="L132" s="56"/>
      <c r="M132" s="5"/>
      <c r="N132" s="6"/>
      <c r="O132" s="7"/>
      <c r="P132" s="7"/>
      <c r="Q132" s="7"/>
      <c r="R132" s="7"/>
    </row>
    <row r="133" spans="1:14" s="170" customFormat="1" ht="15.75">
      <c r="A133" s="167"/>
      <c r="B133" s="186" t="s">
        <v>90</v>
      </c>
      <c r="C133" s="12"/>
      <c r="D133" s="168"/>
      <c r="E133" s="168"/>
      <c r="F133" s="168"/>
      <c r="G133" s="168"/>
      <c r="H133" s="187" t="s">
        <v>165</v>
      </c>
      <c r="I133" s="187"/>
      <c r="J133" s="187" t="s">
        <v>172</v>
      </c>
      <c r="K133" s="155"/>
      <c r="L133" s="188" t="s">
        <v>185</v>
      </c>
      <c r="M133" s="171"/>
      <c r="N133" s="169"/>
    </row>
    <row r="134" spans="1:18" ht="15.75">
      <c r="A134" s="28"/>
      <c r="B134" s="29" t="s">
        <v>91</v>
      </c>
      <c r="C134" s="29"/>
      <c r="D134" s="29"/>
      <c r="E134" s="29"/>
      <c r="F134" s="29"/>
      <c r="G134" s="29"/>
      <c r="H134" s="59">
        <v>35000</v>
      </c>
      <c r="I134" s="29"/>
      <c r="J134" s="46" t="s">
        <v>173</v>
      </c>
      <c r="K134" s="29"/>
      <c r="L134" s="59"/>
      <c r="M134" s="29"/>
      <c r="N134" s="6"/>
      <c r="O134" s="7"/>
      <c r="P134" s="7"/>
      <c r="Q134" s="7"/>
      <c r="R134" s="7"/>
    </row>
    <row r="135" spans="1:18" ht="15.75">
      <c r="A135" s="28"/>
      <c r="B135" s="29" t="s">
        <v>92</v>
      </c>
      <c r="C135" s="29"/>
      <c r="D135" s="29"/>
      <c r="E135" s="29"/>
      <c r="F135" s="29"/>
      <c r="G135" s="29"/>
      <c r="H135" s="59">
        <v>1256</v>
      </c>
      <c r="I135" s="29"/>
      <c r="J135" s="29">
        <v>294</v>
      </c>
      <c r="K135" s="29"/>
      <c r="L135" s="59">
        <f>J135+H135</f>
        <v>1550</v>
      </c>
      <c r="M135" s="29"/>
      <c r="N135" s="6"/>
      <c r="O135" s="7"/>
      <c r="P135" s="7"/>
      <c r="Q135" s="7"/>
      <c r="R135" s="7"/>
    </row>
    <row r="136" spans="1:18" ht="15.75">
      <c r="A136" s="28"/>
      <c r="B136" s="29" t="s">
        <v>93</v>
      </c>
      <c r="C136" s="29"/>
      <c r="D136" s="29"/>
      <c r="E136" s="29"/>
      <c r="F136" s="29"/>
      <c r="G136" s="29"/>
      <c r="H136" s="29">
        <v>781</v>
      </c>
      <c r="I136" s="29"/>
      <c r="J136" s="29">
        <v>77</v>
      </c>
      <c r="K136" s="29"/>
      <c r="L136" s="59">
        <f>J136+H136</f>
        <v>858</v>
      </c>
      <c r="M136" s="29"/>
      <c r="N136" s="6"/>
      <c r="O136" s="7"/>
      <c r="P136" s="7"/>
      <c r="Q136" s="7"/>
      <c r="R136" s="7"/>
    </row>
    <row r="137" spans="1:18" ht="15.75">
      <c r="A137" s="28"/>
      <c r="B137" s="29" t="s">
        <v>94</v>
      </c>
      <c r="C137" s="29"/>
      <c r="D137" s="29"/>
      <c r="E137" s="29"/>
      <c r="F137" s="29"/>
      <c r="G137" s="29"/>
      <c r="H137" s="59">
        <f>H135+H136</f>
        <v>2037</v>
      </c>
      <c r="I137" s="29"/>
      <c r="J137" s="59">
        <f>J136+J135</f>
        <v>371</v>
      </c>
      <c r="K137" s="29"/>
      <c r="L137" s="59">
        <f>J137+H137</f>
        <v>2408</v>
      </c>
      <c r="M137" s="29"/>
      <c r="N137" s="6"/>
      <c r="O137" s="7"/>
      <c r="P137" s="7"/>
      <c r="Q137" s="7"/>
      <c r="R137" s="7"/>
    </row>
    <row r="138" spans="1:18" ht="15.75">
      <c r="A138" s="28"/>
      <c r="B138" s="29" t="s">
        <v>95</v>
      </c>
      <c r="C138" s="29"/>
      <c r="D138" s="29"/>
      <c r="E138" s="29"/>
      <c r="F138" s="29"/>
      <c r="G138" s="29"/>
      <c r="H138" s="59">
        <f>H134-H137</f>
        <v>32963</v>
      </c>
      <c r="I138" s="29"/>
      <c r="J138" s="46" t="s">
        <v>173</v>
      </c>
      <c r="K138" s="29"/>
      <c r="L138" s="59"/>
      <c r="M138" s="29"/>
      <c r="N138" s="6"/>
      <c r="O138" s="7"/>
      <c r="P138" s="7"/>
      <c r="Q138" s="7"/>
      <c r="R138" s="7"/>
    </row>
    <row r="139" spans="1:18" ht="7.5" customHeight="1">
      <c r="A139" s="28"/>
      <c r="B139" s="29"/>
      <c r="C139" s="29"/>
      <c r="D139" s="29"/>
      <c r="E139" s="29"/>
      <c r="F139" s="29"/>
      <c r="G139" s="29"/>
      <c r="H139" s="29"/>
      <c r="I139" s="29"/>
      <c r="J139" s="29"/>
      <c r="K139" s="29"/>
      <c r="L139" s="67"/>
      <c r="M139" s="29"/>
      <c r="N139" s="6"/>
      <c r="O139" s="7"/>
      <c r="P139" s="7"/>
      <c r="Q139" s="7"/>
      <c r="R139" s="7"/>
    </row>
    <row r="140" spans="1:18" ht="9" customHeight="1">
      <c r="A140" s="2"/>
      <c r="B140" s="5"/>
      <c r="C140" s="5"/>
      <c r="D140" s="5"/>
      <c r="E140" s="5"/>
      <c r="F140" s="5"/>
      <c r="G140" s="5"/>
      <c r="H140" s="5"/>
      <c r="I140" s="5"/>
      <c r="J140" s="5"/>
      <c r="K140" s="5"/>
      <c r="L140" s="56"/>
      <c r="M140" s="5"/>
      <c r="N140" s="6"/>
      <c r="O140" s="7"/>
      <c r="P140" s="7"/>
      <c r="Q140" s="7"/>
      <c r="R140" s="7"/>
    </row>
    <row r="141" spans="1:18" ht="15.75">
      <c r="A141" s="8"/>
      <c r="B141" s="186" t="s">
        <v>96</v>
      </c>
      <c r="C141" s="16"/>
      <c r="D141" s="10"/>
      <c r="E141" s="10"/>
      <c r="F141" s="10"/>
      <c r="G141" s="10"/>
      <c r="H141" s="10"/>
      <c r="I141" s="10"/>
      <c r="J141" s="10"/>
      <c r="K141" s="10"/>
      <c r="L141" s="73"/>
      <c r="M141" s="10"/>
      <c r="N141" s="6"/>
      <c r="O141" s="7"/>
      <c r="P141" s="7"/>
      <c r="Q141" s="7"/>
      <c r="R141" s="7"/>
    </row>
    <row r="142" spans="1:18" ht="15.75">
      <c r="A142" s="28"/>
      <c r="B142" s="29" t="s">
        <v>97</v>
      </c>
      <c r="C142" s="29"/>
      <c r="D142" s="29"/>
      <c r="E142" s="29"/>
      <c r="F142" s="29"/>
      <c r="G142" s="29"/>
      <c r="H142" s="29"/>
      <c r="I142" s="29"/>
      <c r="J142" s="29"/>
      <c r="K142" s="29"/>
      <c r="L142" s="66">
        <f>(L77+L80+L81+L82)/-L83</f>
        <v>1.4381560931081698</v>
      </c>
      <c r="M142" s="29" t="s">
        <v>186</v>
      </c>
      <c r="N142" s="6"/>
      <c r="O142" s="7"/>
      <c r="P142" s="7"/>
      <c r="Q142" s="7"/>
      <c r="R142" s="7"/>
    </row>
    <row r="143" spans="1:18" ht="15.75">
      <c r="A143" s="28"/>
      <c r="B143" s="29" t="s">
        <v>98</v>
      </c>
      <c r="C143" s="29"/>
      <c r="D143" s="29"/>
      <c r="E143" s="29"/>
      <c r="F143" s="29"/>
      <c r="G143" s="29"/>
      <c r="H143" s="29"/>
      <c r="I143" s="29"/>
      <c r="J143" s="29"/>
      <c r="K143" s="29"/>
      <c r="L143" s="74">
        <v>1.37</v>
      </c>
      <c r="M143" s="29" t="s">
        <v>186</v>
      </c>
      <c r="N143" s="6"/>
      <c r="O143" s="7"/>
      <c r="P143" s="7"/>
      <c r="Q143" s="7"/>
      <c r="R143" s="7"/>
    </row>
    <row r="144" spans="1:18" ht="15.75">
      <c r="A144" s="28"/>
      <c r="B144" s="29" t="s">
        <v>99</v>
      </c>
      <c r="C144" s="29"/>
      <c r="D144" s="29"/>
      <c r="E144" s="29"/>
      <c r="F144" s="29"/>
      <c r="G144" s="29"/>
      <c r="H144" s="29"/>
      <c r="I144" s="29"/>
      <c r="J144" s="29"/>
      <c r="K144" s="29"/>
      <c r="L144" s="66">
        <f>(L77+SUM(L80:L84))/-L85</f>
        <v>3.6387832699619773</v>
      </c>
      <c r="M144" s="29" t="s">
        <v>186</v>
      </c>
      <c r="N144" s="6"/>
      <c r="O144" s="7"/>
      <c r="P144" s="7"/>
      <c r="Q144" s="7"/>
      <c r="R144" s="7"/>
    </row>
    <row r="145" spans="1:18" ht="15.75">
      <c r="A145" s="28"/>
      <c r="B145" s="29" t="s">
        <v>100</v>
      </c>
      <c r="C145" s="29"/>
      <c r="D145" s="29"/>
      <c r="E145" s="29"/>
      <c r="F145" s="29"/>
      <c r="G145" s="29"/>
      <c r="H145" s="29"/>
      <c r="I145" s="29"/>
      <c r="J145" s="29"/>
      <c r="K145" s="29"/>
      <c r="L145" s="75">
        <v>3.12</v>
      </c>
      <c r="M145" s="29" t="s">
        <v>186</v>
      </c>
      <c r="N145" s="6"/>
      <c r="O145" s="7"/>
      <c r="P145" s="7"/>
      <c r="Q145" s="7"/>
      <c r="R145" s="7"/>
    </row>
    <row r="146" spans="1:18" ht="12" customHeight="1">
      <c r="A146" s="28"/>
      <c r="B146" s="29"/>
      <c r="C146" s="29"/>
      <c r="D146" s="29"/>
      <c r="E146" s="29"/>
      <c r="F146" s="29"/>
      <c r="G146" s="29"/>
      <c r="H146" s="29"/>
      <c r="I146" s="29"/>
      <c r="J146" s="29"/>
      <c r="K146" s="29"/>
      <c r="L146" s="29"/>
      <c r="M146" s="29"/>
      <c r="N146" s="6"/>
      <c r="O146" s="7"/>
      <c r="P146" s="7"/>
      <c r="Q146" s="7"/>
      <c r="R146" s="7"/>
    </row>
    <row r="147" spans="1:18" ht="15.75">
      <c r="A147" s="8"/>
      <c r="B147" s="15"/>
      <c r="C147" s="15"/>
      <c r="D147" s="15"/>
      <c r="E147" s="15"/>
      <c r="F147" s="15"/>
      <c r="G147" s="15"/>
      <c r="H147" s="15"/>
      <c r="I147" s="15"/>
      <c r="J147" s="15"/>
      <c r="K147" s="15"/>
      <c r="L147" s="15"/>
      <c r="M147" s="15"/>
      <c r="N147" s="6"/>
      <c r="O147" s="7"/>
      <c r="P147" s="7"/>
      <c r="Q147" s="7"/>
      <c r="R147" s="7"/>
    </row>
    <row r="148" spans="1:18" ht="19.5" thickBot="1">
      <c r="A148" s="132"/>
      <c r="B148" s="133" t="s">
        <v>30</v>
      </c>
      <c r="C148" s="138"/>
      <c r="D148" s="138"/>
      <c r="E148" s="138"/>
      <c r="F148" s="138"/>
      <c r="G148" s="138"/>
      <c r="H148" s="138"/>
      <c r="I148" s="138"/>
      <c r="J148" s="138"/>
      <c r="K148" s="138"/>
      <c r="L148" s="138"/>
      <c r="M148" s="139"/>
      <c r="N148" s="6"/>
      <c r="O148" s="7"/>
      <c r="P148" s="7"/>
      <c r="Q148" s="7"/>
      <c r="R148" s="7"/>
    </row>
    <row r="149" spans="1:18" ht="15.75">
      <c r="A149" s="76"/>
      <c r="B149" s="77"/>
      <c r="C149" s="78"/>
      <c r="D149" s="78"/>
      <c r="E149" s="78"/>
      <c r="F149" s="78"/>
      <c r="G149" s="79"/>
      <c r="H149" s="79"/>
      <c r="I149" s="79"/>
      <c r="J149" s="80"/>
      <c r="K149" s="5"/>
      <c r="L149" s="5"/>
      <c r="M149" s="5"/>
      <c r="N149" s="81"/>
      <c r="O149" s="7"/>
      <c r="P149" s="7"/>
      <c r="Q149" s="7"/>
      <c r="R149" s="7"/>
    </row>
    <row r="150" spans="1:18" ht="15.75">
      <c r="A150" s="82"/>
      <c r="B150" s="83"/>
      <c r="C150" s="84"/>
      <c r="D150" s="84"/>
      <c r="E150" s="84"/>
      <c r="F150" s="84"/>
      <c r="G150" s="85"/>
      <c r="H150" s="85"/>
      <c r="I150" s="85"/>
      <c r="J150" s="85"/>
      <c r="K150" s="10"/>
      <c r="L150" s="10"/>
      <c r="M150" s="10"/>
      <c r="N150" s="81"/>
      <c r="O150" s="7"/>
      <c r="P150" s="7"/>
      <c r="Q150" s="7"/>
      <c r="R150" s="7"/>
    </row>
    <row r="151" spans="1:18" ht="15.75">
      <c r="A151" s="86"/>
      <c r="B151" s="40" t="s">
        <v>102</v>
      </c>
      <c r="C151" s="87"/>
      <c r="D151" s="87"/>
      <c r="E151" s="87"/>
      <c r="F151" s="87"/>
      <c r="G151" s="71"/>
      <c r="H151" s="71"/>
      <c r="I151" s="71"/>
      <c r="J151" s="88">
        <v>0.08185</v>
      </c>
      <c r="K151" s="29"/>
      <c r="L151" s="29"/>
      <c r="M151" s="29"/>
      <c r="N151" s="81"/>
      <c r="O151" s="7"/>
      <c r="P151" s="7"/>
      <c r="Q151" s="7"/>
      <c r="R151" s="7"/>
    </row>
    <row r="152" spans="1:18" ht="15.75">
      <c r="A152" s="86"/>
      <c r="B152" s="40" t="s">
        <v>103</v>
      </c>
      <c r="C152" s="87"/>
      <c r="D152" s="87"/>
      <c r="E152" s="87"/>
      <c r="F152" s="87"/>
      <c r="G152" s="71"/>
      <c r="H152" s="71"/>
      <c r="I152" s="71"/>
      <c r="J152" s="45">
        <v>0.07577</v>
      </c>
      <c r="K152" s="29"/>
      <c r="L152" s="29"/>
      <c r="M152" s="29"/>
      <c r="N152" s="81"/>
      <c r="O152" s="7"/>
      <c r="P152" s="7"/>
      <c r="Q152" s="7"/>
      <c r="R152" s="7"/>
    </row>
    <row r="153" spans="1:18" ht="15.75">
      <c r="A153" s="86"/>
      <c r="B153" s="40" t="s">
        <v>104</v>
      </c>
      <c r="C153" s="87"/>
      <c r="D153" s="87"/>
      <c r="E153" s="87"/>
      <c r="F153" s="87"/>
      <c r="G153" s="71"/>
      <c r="H153" s="71"/>
      <c r="I153" s="71"/>
      <c r="J153" s="88">
        <f>J151-J152</f>
        <v>0.006080000000000002</v>
      </c>
      <c r="K153" s="29"/>
      <c r="L153" s="29"/>
      <c r="M153" s="29"/>
      <c r="N153" s="81"/>
      <c r="O153" s="7"/>
      <c r="P153" s="7"/>
      <c r="Q153" s="7"/>
      <c r="R153" s="7"/>
    </row>
    <row r="154" spans="1:18" ht="15.75">
      <c r="A154" s="86"/>
      <c r="B154" s="40" t="s">
        <v>105</v>
      </c>
      <c r="C154" s="87"/>
      <c r="D154" s="87"/>
      <c r="E154" s="87"/>
      <c r="F154" s="87"/>
      <c r="G154" s="71"/>
      <c r="H154" s="71"/>
      <c r="I154" s="71"/>
      <c r="J154" s="88">
        <v>0.072</v>
      </c>
      <c r="K154" s="29"/>
      <c r="L154" s="29"/>
      <c r="M154" s="29"/>
      <c r="N154" s="81"/>
      <c r="O154" s="7"/>
      <c r="P154" s="7"/>
      <c r="Q154" s="7"/>
      <c r="R154" s="7"/>
    </row>
    <row r="155" spans="1:18" ht="15.75">
      <c r="A155" s="86"/>
      <c r="B155" s="40" t="s">
        <v>106</v>
      </c>
      <c r="C155" s="87"/>
      <c r="D155" s="87"/>
      <c r="E155" s="87"/>
      <c r="F155" s="87"/>
      <c r="G155" s="71"/>
      <c r="H155" s="71"/>
      <c r="I155" s="71"/>
      <c r="J155" s="88">
        <f>L29</f>
        <v>0.055922708060925364</v>
      </c>
      <c r="K155" s="29"/>
      <c r="L155" s="29"/>
      <c r="M155" s="29"/>
      <c r="N155" s="81"/>
      <c r="O155" s="7"/>
      <c r="P155" s="7"/>
      <c r="Q155" s="7"/>
      <c r="R155" s="7"/>
    </row>
    <row r="156" spans="1:18" ht="15.75">
      <c r="A156" s="86"/>
      <c r="B156" s="40" t="s">
        <v>107</v>
      </c>
      <c r="C156" s="87"/>
      <c r="D156" s="87"/>
      <c r="E156" s="87"/>
      <c r="F156" s="87"/>
      <c r="G156" s="71"/>
      <c r="H156" s="71"/>
      <c r="I156" s="71"/>
      <c r="J156" s="88">
        <f>J154-J155</f>
        <v>0.01607729193907463</v>
      </c>
      <c r="K156" s="29"/>
      <c r="L156" s="29"/>
      <c r="M156" s="29"/>
      <c r="N156" s="81"/>
      <c r="O156" s="7"/>
      <c r="P156" s="7"/>
      <c r="Q156" s="7"/>
      <c r="R156" s="7"/>
    </row>
    <row r="157" spans="1:18" ht="15.75">
      <c r="A157" s="86"/>
      <c r="B157" s="40" t="s">
        <v>108</v>
      </c>
      <c r="C157" s="87"/>
      <c r="D157" s="87"/>
      <c r="E157" s="87"/>
      <c r="F157" s="87"/>
      <c r="G157" s="71"/>
      <c r="H157" s="71"/>
      <c r="I157" s="71"/>
      <c r="J157" s="89" t="s">
        <v>174</v>
      </c>
      <c r="K157" s="29"/>
      <c r="L157" s="29"/>
      <c r="M157" s="29"/>
      <c r="N157" s="81"/>
      <c r="O157" s="7"/>
      <c r="P157" s="7"/>
      <c r="Q157" s="7"/>
      <c r="R157" s="7"/>
    </row>
    <row r="158" spans="1:18" ht="15.75">
      <c r="A158" s="86"/>
      <c r="B158" s="40" t="s">
        <v>109</v>
      </c>
      <c r="C158" s="87"/>
      <c r="D158" s="87"/>
      <c r="E158" s="87"/>
      <c r="F158" s="87"/>
      <c r="G158" s="71"/>
      <c r="H158" s="71"/>
      <c r="I158" s="71"/>
      <c r="J158" s="90">
        <v>19.03</v>
      </c>
      <c r="K158" s="29" t="s">
        <v>178</v>
      </c>
      <c r="L158" s="29"/>
      <c r="M158" s="29"/>
      <c r="N158" s="81"/>
      <c r="O158" s="7"/>
      <c r="P158" s="7"/>
      <c r="Q158" s="7"/>
      <c r="R158" s="7"/>
    </row>
    <row r="159" spans="1:18" ht="15.75">
      <c r="A159" s="86"/>
      <c r="B159" s="40" t="s">
        <v>110</v>
      </c>
      <c r="C159" s="87"/>
      <c r="D159" s="87"/>
      <c r="E159" s="87"/>
      <c r="F159" s="87"/>
      <c r="G159" s="71"/>
      <c r="H159" s="71"/>
      <c r="I159" s="71"/>
      <c r="J159" s="90">
        <v>18.15</v>
      </c>
      <c r="K159" s="29" t="s">
        <v>178</v>
      </c>
      <c r="L159" s="29"/>
      <c r="M159" s="29"/>
      <c r="N159" s="81"/>
      <c r="O159" s="7"/>
      <c r="P159" s="7"/>
      <c r="Q159" s="7"/>
      <c r="R159" s="7"/>
    </row>
    <row r="160" spans="1:18" ht="15.75">
      <c r="A160" s="86"/>
      <c r="B160" s="40" t="s">
        <v>111</v>
      </c>
      <c r="C160" s="87"/>
      <c r="D160" s="87"/>
      <c r="E160" s="87"/>
      <c r="F160" s="87"/>
      <c r="G160" s="71"/>
      <c r="H160" s="71"/>
      <c r="I160" s="71"/>
      <c r="J160" s="88">
        <f>F52/D52</f>
        <v>0.02804003771998591</v>
      </c>
      <c r="K160" s="29"/>
      <c r="L160" s="29"/>
      <c r="M160" s="29"/>
      <c r="N160" s="81"/>
      <c r="O160" s="7"/>
      <c r="P160" s="7"/>
      <c r="Q160" s="7"/>
      <c r="R160" s="7"/>
    </row>
    <row r="161" spans="1:18" ht="15.75">
      <c r="A161" s="86"/>
      <c r="B161" s="40" t="s">
        <v>112</v>
      </c>
      <c r="C161" s="87"/>
      <c r="D161" s="87"/>
      <c r="E161" s="87"/>
      <c r="F161" s="87"/>
      <c r="G161" s="71"/>
      <c r="H161" s="71"/>
      <c r="I161" s="71"/>
      <c r="J161" s="88">
        <v>0.0827</v>
      </c>
      <c r="K161" s="29"/>
      <c r="L161" s="29"/>
      <c r="M161" s="29"/>
      <c r="N161" s="81"/>
      <c r="O161" s="7"/>
      <c r="P161" s="7"/>
      <c r="Q161" s="7"/>
      <c r="R161" s="7"/>
    </row>
    <row r="162" spans="1:18" ht="15.75">
      <c r="A162" s="86"/>
      <c r="B162" s="40"/>
      <c r="C162" s="40"/>
      <c r="D162" s="40"/>
      <c r="E162" s="40"/>
      <c r="F162" s="40"/>
      <c r="G162" s="29"/>
      <c r="H162" s="29"/>
      <c r="I162" s="29"/>
      <c r="J162" s="67"/>
      <c r="K162" s="29"/>
      <c r="L162" s="91"/>
      <c r="M162" s="29"/>
      <c r="N162" s="81"/>
      <c r="O162" s="7"/>
      <c r="P162" s="7"/>
      <c r="Q162" s="7"/>
      <c r="R162" s="7"/>
    </row>
    <row r="163" spans="1:18" ht="15.75">
      <c r="A163" s="92"/>
      <c r="B163" s="17" t="s">
        <v>113</v>
      </c>
      <c r="C163" s="93"/>
      <c r="D163" s="94"/>
      <c r="E163" s="93"/>
      <c r="F163" s="94"/>
      <c r="G163" s="93"/>
      <c r="H163" s="94"/>
      <c r="I163" s="21" t="s">
        <v>166</v>
      </c>
      <c r="J163" s="95" t="s">
        <v>175</v>
      </c>
      <c r="K163" s="10"/>
      <c r="L163" s="10"/>
      <c r="M163" s="10"/>
      <c r="N163" s="81"/>
      <c r="O163" s="7"/>
      <c r="P163" s="7"/>
      <c r="Q163" s="7"/>
      <c r="R163" s="7"/>
    </row>
    <row r="164" spans="1:18" ht="15.75">
      <c r="A164" s="96"/>
      <c r="B164" s="40" t="s">
        <v>114</v>
      </c>
      <c r="C164" s="60"/>
      <c r="D164" s="60"/>
      <c r="E164" s="60"/>
      <c r="F164" s="29"/>
      <c r="G164" s="29"/>
      <c r="H164" s="29"/>
      <c r="I164" s="34">
        <v>16</v>
      </c>
      <c r="J164" s="97">
        <v>629</v>
      </c>
      <c r="K164" s="29"/>
      <c r="L164" s="91"/>
      <c r="M164" s="98"/>
      <c r="N164" s="81"/>
      <c r="O164" s="7"/>
      <c r="P164" s="7"/>
      <c r="Q164" s="7"/>
      <c r="R164" s="7"/>
    </row>
    <row r="165" spans="1:18" ht="15.75">
      <c r="A165" s="96"/>
      <c r="B165" s="40" t="s">
        <v>115</v>
      </c>
      <c r="C165" s="60"/>
      <c r="D165" s="60"/>
      <c r="E165" s="60"/>
      <c r="F165" s="29"/>
      <c r="G165" s="29"/>
      <c r="H165" s="29"/>
      <c r="I165" s="34">
        <v>2</v>
      </c>
      <c r="J165" s="97">
        <v>76</v>
      </c>
      <c r="K165" s="29"/>
      <c r="L165" s="91"/>
      <c r="M165" s="98"/>
      <c r="N165" s="81"/>
      <c r="O165" s="7"/>
      <c r="P165" s="7"/>
      <c r="Q165" s="7"/>
      <c r="R165" s="7"/>
    </row>
    <row r="166" spans="1:18" ht="15.75">
      <c r="A166" s="96"/>
      <c r="B166" s="189" t="s">
        <v>116</v>
      </c>
      <c r="C166" s="60"/>
      <c r="D166" s="60"/>
      <c r="E166" s="60"/>
      <c r="F166" s="29"/>
      <c r="G166" s="29"/>
      <c r="H166" s="29"/>
      <c r="I166" s="29"/>
      <c r="J166" s="97">
        <v>0</v>
      </c>
      <c r="K166" s="29"/>
      <c r="L166" s="91"/>
      <c r="M166" s="98"/>
      <c r="N166" s="81"/>
      <c r="O166" s="7"/>
      <c r="P166" s="7"/>
      <c r="Q166" s="7"/>
      <c r="R166" s="7"/>
    </row>
    <row r="167" spans="1:18" ht="15.75">
      <c r="A167" s="96"/>
      <c r="B167" s="189" t="s">
        <v>117</v>
      </c>
      <c r="C167" s="60"/>
      <c r="D167" s="60"/>
      <c r="E167" s="60"/>
      <c r="F167" s="29"/>
      <c r="G167" s="29"/>
      <c r="H167" s="29"/>
      <c r="I167" s="29"/>
      <c r="J167" s="69" t="s">
        <v>173</v>
      </c>
      <c r="K167" s="29"/>
      <c r="L167" s="91"/>
      <c r="M167" s="98"/>
      <c r="N167" s="81"/>
      <c r="O167" s="7"/>
      <c r="P167" s="7"/>
      <c r="Q167" s="7"/>
      <c r="R167" s="7"/>
    </row>
    <row r="168" spans="1:18" ht="15.75">
      <c r="A168" s="99"/>
      <c r="B168" s="189" t="s">
        <v>118</v>
      </c>
      <c r="C168" s="60"/>
      <c r="D168" s="40"/>
      <c r="E168" s="40"/>
      <c r="F168" s="40"/>
      <c r="G168" s="29"/>
      <c r="H168" s="29"/>
      <c r="I168" s="29"/>
      <c r="J168" s="97">
        <v>0</v>
      </c>
      <c r="K168" s="29"/>
      <c r="L168" s="91"/>
      <c r="M168" s="100"/>
      <c r="N168" s="81"/>
      <c r="O168" s="7"/>
      <c r="P168" s="7"/>
      <c r="Q168" s="7"/>
      <c r="R168" s="7"/>
    </row>
    <row r="169" spans="1:18" ht="15.75">
      <c r="A169" s="96"/>
      <c r="B169" s="40" t="s">
        <v>119</v>
      </c>
      <c r="C169" s="60"/>
      <c r="D169" s="60"/>
      <c r="E169" s="60"/>
      <c r="F169" s="60"/>
      <c r="G169" s="29"/>
      <c r="H169" s="29"/>
      <c r="I169" s="29"/>
      <c r="J169" s="97">
        <v>0</v>
      </c>
      <c r="K169" s="29"/>
      <c r="L169" s="91"/>
      <c r="M169" s="100"/>
      <c r="N169" s="81"/>
      <c r="O169" s="7"/>
      <c r="P169" s="7"/>
      <c r="Q169" s="7"/>
      <c r="R169" s="7"/>
    </row>
    <row r="170" spans="1:18" ht="15.75">
      <c r="A170" s="96"/>
      <c r="B170" s="40" t="s">
        <v>120</v>
      </c>
      <c r="C170" s="60"/>
      <c r="D170" s="60"/>
      <c r="E170" s="60"/>
      <c r="F170" s="60"/>
      <c r="G170" s="29"/>
      <c r="H170" s="29"/>
      <c r="I170" s="29"/>
      <c r="J170" s="97">
        <v>0</v>
      </c>
      <c r="K170" s="29"/>
      <c r="L170" s="91"/>
      <c r="M170" s="100"/>
      <c r="N170" s="81"/>
      <c r="O170" s="7"/>
      <c r="P170" s="7"/>
      <c r="Q170" s="7"/>
      <c r="R170" s="7"/>
    </row>
    <row r="171" spans="1:18" ht="15.75">
      <c r="A171" s="99"/>
      <c r="B171" s="189" t="s">
        <v>121</v>
      </c>
      <c r="C171" s="60"/>
      <c r="D171" s="40"/>
      <c r="E171" s="40"/>
      <c r="F171" s="40"/>
      <c r="G171" s="29"/>
      <c r="H171" s="29"/>
      <c r="I171" s="29"/>
      <c r="J171" s="97"/>
      <c r="K171" s="29"/>
      <c r="L171" s="91"/>
      <c r="M171" s="100"/>
      <c r="N171" s="81"/>
      <c r="O171" s="7"/>
      <c r="P171" s="7"/>
      <c r="Q171" s="7"/>
      <c r="R171" s="7"/>
    </row>
    <row r="172" spans="1:18" ht="15.75">
      <c r="A172" s="99"/>
      <c r="B172" s="40" t="s">
        <v>122</v>
      </c>
      <c r="C172" s="60"/>
      <c r="D172" s="40"/>
      <c r="E172" s="40"/>
      <c r="F172" s="40"/>
      <c r="G172" s="29"/>
      <c r="H172" s="29"/>
      <c r="I172" s="29"/>
      <c r="J172" s="97">
        <v>0</v>
      </c>
      <c r="K172" s="29"/>
      <c r="L172" s="91"/>
      <c r="M172" s="100"/>
      <c r="N172" s="81"/>
      <c r="O172" s="7"/>
      <c r="P172" s="7"/>
      <c r="Q172" s="7"/>
      <c r="R172" s="7"/>
    </row>
    <row r="173" spans="1:18" ht="15.75">
      <c r="A173" s="96"/>
      <c r="B173" s="40" t="s">
        <v>123</v>
      </c>
      <c r="C173" s="60"/>
      <c r="D173" s="101"/>
      <c r="E173" s="101"/>
      <c r="F173" s="102"/>
      <c r="G173" s="29"/>
      <c r="H173" s="29"/>
      <c r="I173" s="29"/>
      <c r="J173" s="97">
        <v>0</v>
      </c>
      <c r="K173" s="29"/>
      <c r="L173" s="91"/>
      <c r="M173" s="100"/>
      <c r="N173" s="81"/>
      <c r="O173" s="7"/>
      <c r="P173" s="7"/>
      <c r="Q173" s="7"/>
      <c r="R173" s="7"/>
    </row>
    <row r="174" spans="1:18" ht="15.75">
      <c r="A174" s="96"/>
      <c r="B174" s="40" t="s">
        <v>124</v>
      </c>
      <c r="C174" s="60"/>
      <c r="D174" s="101"/>
      <c r="E174" s="101"/>
      <c r="F174" s="102"/>
      <c r="G174" s="29"/>
      <c r="H174" s="29"/>
      <c r="I174" s="29"/>
      <c r="J174" s="97">
        <v>0</v>
      </c>
      <c r="K174" s="29"/>
      <c r="L174" s="91"/>
      <c r="M174" s="100"/>
      <c r="N174" s="81"/>
      <c r="O174" s="7"/>
      <c r="P174" s="7"/>
      <c r="Q174" s="7"/>
      <c r="R174" s="7"/>
    </row>
    <row r="175" spans="1:18" ht="15.75">
      <c r="A175" s="96"/>
      <c r="B175" s="40" t="s">
        <v>125</v>
      </c>
      <c r="C175" s="60"/>
      <c r="D175" s="103"/>
      <c r="E175" s="101"/>
      <c r="F175" s="102"/>
      <c r="G175" s="29"/>
      <c r="H175" s="29"/>
      <c r="I175" s="29"/>
      <c r="J175" s="104">
        <v>0</v>
      </c>
      <c r="K175" s="29"/>
      <c r="L175" s="91"/>
      <c r="M175" s="100"/>
      <c r="N175" s="81"/>
      <c r="O175" s="7"/>
      <c r="P175" s="7"/>
      <c r="Q175" s="7"/>
      <c r="R175" s="7"/>
    </row>
    <row r="176" spans="1:18" ht="15.75">
      <c r="A176" s="96"/>
      <c r="B176" s="40"/>
      <c r="C176" s="60"/>
      <c r="D176" s="103"/>
      <c r="E176" s="101"/>
      <c r="F176" s="102"/>
      <c r="G176" s="29"/>
      <c r="H176" s="29"/>
      <c r="I176" s="29"/>
      <c r="J176" s="104"/>
      <c r="K176" s="29"/>
      <c r="L176" s="91"/>
      <c r="M176" s="100"/>
      <c r="N176" s="81"/>
      <c r="O176" s="7"/>
      <c r="P176" s="7"/>
      <c r="Q176" s="7"/>
      <c r="R176" s="7"/>
    </row>
    <row r="177" spans="1:18" ht="15.75">
      <c r="A177" s="8"/>
      <c r="B177" s="17" t="s">
        <v>126</v>
      </c>
      <c r="C177" s="93"/>
      <c r="D177" s="94"/>
      <c r="E177" s="93"/>
      <c r="F177" s="94"/>
      <c r="G177" s="93"/>
      <c r="H177" s="95" t="s">
        <v>166</v>
      </c>
      <c r="I177" s="21" t="s">
        <v>167</v>
      </c>
      <c r="J177" s="95" t="s">
        <v>176</v>
      </c>
      <c r="K177" s="21" t="s">
        <v>167</v>
      </c>
      <c r="L177" s="10"/>
      <c r="M177" s="105"/>
      <c r="N177" s="81"/>
      <c r="O177" s="7"/>
      <c r="P177" s="7"/>
      <c r="Q177" s="7"/>
      <c r="R177" s="7"/>
    </row>
    <row r="178" spans="1:18" ht="15.75">
      <c r="A178" s="28"/>
      <c r="B178" s="60" t="s">
        <v>127</v>
      </c>
      <c r="C178" s="106"/>
      <c r="D178" s="60"/>
      <c r="E178" s="106"/>
      <c r="F178" s="29"/>
      <c r="G178" s="106"/>
      <c r="H178" s="60">
        <v>3717</v>
      </c>
      <c r="I178" s="106">
        <f>H178/$H$184</f>
        <v>0.9789307347906242</v>
      </c>
      <c r="J178" s="59">
        <v>168880</v>
      </c>
      <c r="K178" s="107">
        <f>J178/$J$184</f>
        <v>0.9821117029937891</v>
      </c>
      <c r="L178" s="91"/>
      <c r="M178" s="100"/>
      <c r="N178" s="81"/>
      <c r="O178" s="7"/>
      <c r="P178" s="7"/>
      <c r="Q178" s="7"/>
      <c r="R178" s="7"/>
    </row>
    <row r="179" spans="1:18" ht="15.75">
      <c r="A179" s="28"/>
      <c r="B179" s="60" t="s">
        <v>128</v>
      </c>
      <c r="C179" s="106"/>
      <c r="D179" s="60"/>
      <c r="E179" s="106"/>
      <c r="F179" s="29"/>
      <c r="G179" s="108"/>
      <c r="H179" s="60">
        <v>37</v>
      </c>
      <c r="I179" s="106">
        <f>H179/$H$184</f>
        <v>0.009744535159336319</v>
      </c>
      <c r="J179" s="59">
        <v>1252</v>
      </c>
      <c r="K179" s="107">
        <f>J179/$J$184</f>
        <v>0.007280932331526669</v>
      </c>
      <c r="L179" s="91"/>
      <c r="M179" s="100"/>
      <c r="N179" s="81"/>
      <c r="O179" s="7"/>
      <c r="P179" s="7"/>
      <c r="Q179" s="7"/>
      <c r="R179" s="7"/>
    </row>
    <row r="180" spans="1:18" ht="15.75">
      <c r="A180" s="28"/>
      <c r="B180" s="60" t="s">
        <v>129</v>
      </c>
      <c r="C180" s="106"/>
      <c r="D180" s="60"/>
      <c r="E180" s="106"/>
      <c r="F180" s="29"/>
      <c r="G180" s="108"/>
      <c r="H180" s="60">
        <v>14</v>
      </c>
      <c r="I180" s="106">
        <f>H180/$H$184</f>
        <v>0.003687121411640769</v>
      </c>
      <c r="J180" s="59">
        <v>598</v>
      </c>
      <c r="K180" s="107">
        <f>J180/$J$184</f>
        <v>0.003477633813301077</v>
      </c>
      <c r="L180" s="91"/>
      <c r="M180" s="100"/>
      <c r="N180" s="81"/>
      <c r="O180" s="7"/>
      <c r="P180" s="7"/>
      <c r="Q180" s="7"/>
      <c r="R180" s="7"/>
    </row>
    <row r="181" spans="1:18" ht="15.75">
      <c r="A181" s="28"/>
      <c r="B181" s="60" t="s">
        <v>130</v>
      </c>
      <c r="C181" s="106"/>
      <c r="D181" s="60"/>
      <c r="E181" s="106"/>
      <c r="F181" s="29"/>
      <c r="G181" s="108"/>
      <c r="H181" s="60">
        <f>9+20</f>
        <v>29</v>
      </c>
      <c r="I181" s="106">
        <f>H181/$H$184</f>
        <v>0.0076376086383987355</v>
      </c>
      <c r="J181" s="59">
        <f>463+524+239</f>
        <v>1226</v>
      </c>
      <c r="K181" s="107">
        <f>J181/$J$184</f>
        <v>0.007129730861383144</v>
      </c>
      <c r="L181" s="91"/>
      <c r="M181" s="100"/>
      <c r="N181" s="81"/>
      <c r="O181" s="7"/>
      <c r="P181" s="7"/>
      <c r="Q181" s="7"/>
      <c r="R181" s="7"/>
    </row>
    <row r="182" spans="1:18" ht="15.75">
      <c r="A182" s="28"/>
      <c r="B182" s="31"/>
      <c r="C182" s="106"/>
      <c r="D182" s="60"/>
      <c r="E182" s="106"/>
      <c r="F182" s="29"/>
      <c r="G182" s="108"/>
      <c r="H182" s="60"/>
      <c r="I182" s="106"/>
      <c r="J182" s="59"/>
      <c r="K182" s="107"/>
      <c r="L182" s="91"/>
      <c r="M182" s="100"/>
      <c r="N182" s="81"/>
      <c r="O182" s="7"/>
      <c r="P182" s="7"/>
      <c r="Q182" s="7"/>
      <c r="R182" s="7"/>
    </row>
    <row r="183" spans="1:18" ht="15.75">
      <c r="A183" s="28"/>
      <c r="B183" s="60" t="s">
        <v>131</v>
      </c>
      <c r="C183" s="109"/>
      <c r="D183" s="98"/>
      <c r="E183" s="109"/>
      <c r="F183" s="29"/>
      <c r="G183" s="109"/>
      <c r="H183" s="98"/>
      <c r="I183" s="109"/>
      <c r="J183" s="59"/>
      <c r="K183" s="107">
        <f>J183/$J$184</f>
        <v>0</v>
      </c>
      <c r="L183" s="91"/>
      <c r="M183" s="100"/>
      <c r="N183" s="81"/>
      <c r="O183" s="7"/>
      <c r="P183" s="7"/>
      <c r="Q183" s="7"/>
      <c r="R183" s="7"/>
    </row>
    <row r="184" spans="1:18" ht="15.75">
      <c r="A184" s="28"/>
      <c r="B184" s="29"/>
      <c r="C184" s="29"/>
      <c r="D184" s="29"/>
      <c r="E184" s="29"/>
      <c r="F184" s="29"/>
      <c r="G184" s="29"/>
      <c r="H184" s="38">
        <f>SUM(H178:H182)</f>
        <v>3797</v>
      </c>
      <c r="I184" s="110">
        <f>SUM(I178:I183)</f>
        <v>0.9999999999999999</v>
      </c>
      <c r="J184" s="59">
        <f>SUM(J178:J183)</f>
        <v>171956</v>
      </c>
      <c r="K184" s="110">
        <f>SUM(K178:K183)</f>
        <v>1.0000000000000002</v>
      </c>
      <c r="L184" s="29"/>
      <c r="M184" s="29"/>
      <c r="N184" s="111"/>
      <c r="O184" s="112"/>
      <c r="P184" s="112"/>
      <c r="Q184" s="112"/>
      <c r="R184" s="112"/>
    </row>
    <row r="185" spans="1:18" ht="15.75">
      <c r="A185" s="28"/>
      <c r="B185" s="29"/>
      <c r="C185" s="29"/>
      <c r="D185" s="29"/>
      <c r="E185" s="29"/>
      <c r="F185" s="29"/>
      <c r="G185" s="29"/>
      <c r="H185" s="38"/>
      <c r="I185" s="110"/>
      <c r="J185" s="59"/>
      <c r="K185" s="110"/>
      <c r="L185" s="29"/>
      <c r="M185" s="29"/>
      <c r="N185" s="111"/>
      <c r="O185" s="112"/>
      <c r="P185" s="112"/>
      <c r="Q185" s="112"/>
      <c r="R185" s="112"/>
    </row>
    <row r="186" spans="1:18" ht="15.75">
      <c r="A186" s="8"/>
      <c r="B186" s="10"/>
      <c r="C186" s="10"/>
      <c r="D186" s="10"/>
      <c r="E186" s="10"/>
      <c r="F186" s="10"/>
      <c r="G186" s="10"/>
      <c r="H186" s="61"/>
      <c r="I186" s="113"/>
      <c r="J186" s="114"/>
      <c r="K186" s="113"/>
      <c r="L186" s="10"/>
      <c r="M186" s="10"/>
      <c r="N186" s="111"/>
      <c r="O186" s="112"/>
      <c r="P186" s="112"/>
      <c r="Q186" s="112"/>
      <c r="R186" s="112"/>
    </row>
    <row r="187" spans="1:18" ht="15.75">
      <c r="A187" s="115"/>
      <c r="B187" s="17" t="s">
        <v>132</v>
      </c>
      <c r="C187" s="116"/>
      <c r="D187" s="21" t="s">
        <v>147</v>
      </c>
      <c r="E187" s="19"/>
      <c r="F187" s="17" t="s">
        <v>156</v>
      </c>
      <c r="G187" s="15"/>
      <c r="H187" s="15"/>
      <c r="I187" s="15"/>
      <c r="J187" s="15"/>
      <c r="K187" s="15"/>
      <c r="L187" s="15"/>
      <c r="M187" s="15"/>
      <c r="N187" s="111"/>
      <c r="O187" s="112"/>
      <c r="P187" s="112"/>
      <c r="Q187" s="112"/>
      <c r="R187" s="112"/>
    </row>
    <row r="188" spans="1:18" ht="15.75">
      <c r="A188" s="115"/>
      <c r="B188" s="15"/>
      <c r="C188" s="15"/>
      <c r="D188" s="10"/>
      <c r="E188" s="10"/>
      <c r="F188" s="10"/>
      <c r="G188" s="15"/>
      <c r="H188" s="15"/>
      <c r="I188" s="15"/>
      <c r="J188" s="15"/>
      <c r="K188" s="15"/>
      <c r="L188" s="15"/>
      <c r="M188" s="15"/>
      <c r="N188" s="111"/>
      <c r="O188" s="112"/>
      <c r="P188" s="112"/>
      <c r="Q188" s="112"/>
      <c r="R188" s="112"/>
    </row>
    <row r="189" spans="1:18" ht="15.75">
      <c r="A189" s="115"/>
      <c r="B189" s="16" t="s">
        <v>133</v>
      </c>
      <c r="C189" s="117"/>
      <c r="D189" s="118" t="s">
        <v>148</v>
      </c>
      <c r="E189" s="16"/>
      <c r="F189" s="16" t="s">
        <v>157</v>
      </c>
      <c r="G189" s="117"/>
      <c r="H189" s="117"/>
      <c r="I189" s="15"/>
      <c r="J189" s="15"/>
      <c r="K189" s="15"/>
      <c r="L189" s="15"/>
      <c r="M189" s="15"/>
      <c r="N189" s="111"/>
      <c r="O189" s="112"/>
      <c r="P189" s="112"/>
      <c r="Q189" s="112"/>
      <c r="R189" s="112"/>
    </row>
    <row r="190" spans="1:18" ht="15.75">
      <c r="A190" s="115"/>
      <c r="B190" s="16" t="s">
        <v>134</v>
      </c>
      <c r="C190" s="117"/>
      <c r="D190" s="118" t="s">
        <v>149</v>
      </c>
      <c r="E190" s="16"/>
      <c r="F190" s="16" t="s">
        <v>158</v>
      </c>
      <c r="G190" s="117"/>
      <c r="H190" s="117"/>
      <c r="I190" s="15"/>
      <c r="J190" s="15"/>
      <c r="K190" s="15"/>
      <c r="L190" s="15"/>
      <c r="M190" s="15"/>
      <c r="N190" s="81"/>
      <c r="O190" s="112"/>
      <c r="P190" s="112"/>
      <c r="Q190" s="112"/>
      <c r="R190" s="112"/>
    </row>
    <row r="191" spans="1:18" ht="15">
      <c r="A191" s="115"/>
      <c r="B191" s="15"/>
      <c r="C191" s="15"/>
      <c r="D191" s="15"/>
      <c r="E191" s="15"/>
      <c r="F191" s="15"/>
      <c r="G191" s="15"/>
      <c r="H191" s="15"/>
      <c r="I191" s="15"/>
      <c r="J191" s="15"/>
      <c r="K191" s="15"/>
      <c r="L191" s="15"/>
      <c r="M191" s="15"/>
      <c r="N191" s="111"/>
      <c r="O191" s="112"/>
      <c r="P191" s="112"/>
      <c r="Q191" s="112"/>
      <c r="R191" s="112"/>
    </row>
    <row r="192" spans="1:18" ht="15">
      <c r="A192" s="115"/>
      <c r="B192" s="15"/>
      <c r="C192" s="15"/>
      <c r="D192" s="15"/>
      <c r="E192" s="15"/>
      <c r="F192" s="15"/>
      <c r="G192" s="15"/>
      <c r="H192" s="15"/>
      <c r="I192" s="15"/>
      <c r="J192" s="15"/>
      <c r="K192" s="15"/>
      <c r="L192" s="15"/>
      <c r="M192" s="15"/>
      <c r="N192" s="111"/>
      <c r="O192" s="112"/>
      <c r="P192" s="112"/>
      <c r="Q192" s="112"/>
      <c r="R192" s="112"/>
    </row>
    <row r="193" spans="1:18" ht="18.75">
      <c r="A193" s="115"/>
      <c r="B193" s="54" t="s">
        <v>30</v>
      </c>
      <c r="C193" s="15"/>
      <c r="D193" s="15"/>
      <c r="E193" s="15"/>
      <c r="F193" s="15"/>
      <c r="G193" s="15"/>
      <c r="H193" s="15"/>
      <c r="I193" s="15"/>
      <c r="J193" s="15"/>
      <c r="K193" s="15"/>
      <c r="L193" s="15"/>
      <c r="M193" s="15"/>
      <c r="N193" s="111"/>
      <c r="O193" s="112"/>
      <c r="P193" s="112"/>
      <c r="Q193" s="112"/>
      <c r="R193" s="112"/>
    </row>
    <row r="194" spans="1:18" ht="15">
      <c r="A194" s="119"/>
      <c r="B194" s="119"/>
      <c r="C194" s="119"/>
      <c r="D194" s="119"/>
      <c r="E194" s="119"/>
      <c r="F194" s="119"/>
      <c r="G194" s="119"/>
      <c r="H194" s="119"/>
      <c r="I194" s="119"/>
      <c r="J194" s="119"/>
      <c r="K194" s="119"/>
      <c r="L194" s="119"/>
      <c r="M194" s="119"/>
      <c r="N194" s="120"/>
      <c r="O194" s="7"/>
      <c r="P194" s="7"/>
      <c r="Q194" s="7"/>
      <c r="R194" s="7"/>
    </row>
    <row r="195" spans="1:18" ht="15">
      <c r="A195" s="7"/>
      <c r="B195" s="7"/>
      <c r="C195" s="7"/>
      <c r="D195" s="7"/>
      <c r="E195" s="7"/>
      <c r="F195" s="7"/>
      <c r="G195" s="7"/>
      <c r="H195" s="7"/>
      <c r="I195" s="7"/>
      <c r="J195" s="7"/>
      <c r="K195" s="7"/>
      <c r="L195" s="7"/>
      <c r="M195" s="7"/>
      <c r="N195" s="120"/>
      <c r="O195" s="7"/>
      <c r="P195" s="7"/>
      <c r="Q195" s="7"/>
      <c r="R195" s="7"/>
    </row>
    <row r="196" spans="1:18" ht="15">
      <c r="A196" s="7"/>
      <c r="B196" s="7"/>
      <c r="C196" s="7"/>
      <c r="D196" s="7"/>
      <c r="E196" s="7"/>
      <c r="F196" s="7"/>
      <c r="G196" s="7"/>
      <c r="H196" s="7"/>
      <c r="I196" s="7"/>
      <c r="J196" s="7"/>
      <c r="K196" s="7"/>
      <c r="L196" s="7"/>
      <c r="M196" s="7"/>
      <c r="N196" s="120"/>
      <c r="O196" s="7"/>
      <c r="P196" s="7"/>
      <c r="Q196" s="7"/>
      <c r="R196" s="7"/>
    </row>
    <row r="197" spans="1:18" ht="15.75">
      <c r="A197" s="7"/>
      <c r="B197" s="7"/>
      <c r="C197" s="7"/>
      <c r="D197" s="7"/>
      <c r="E197" s="7"/>
      <c r="F197" s="7"/>
      <c r="G197" s="7"/>
      <c r="H197" s="7"/>
      <c r="I197" s="7"/>
      <c r="J197" s="7"/>
      <c r="K197" s="7"/>
      <c r="L197" s="7"/>
      <c r="M197" s="121"/>
      <c r="N197" s="7"/>
      <c r="O197" s="7"/>
      <c r="P197" s="7"/>
      <c r="Q197" s="7"/>
      <c r="R197" s="7"/>
    </row>
    <row r="198" spans="1:18" ht="15">
      <c r="A198" s="7"/>
      <c r="B198" s="7"/>
      <c r="C198" s="7"/>
      <c r="D198" s="7"/>
      <c r="E198" s="7"/>
      <c r="F198" s="7"/>
      <c r="G198" s="7"/>
      <c r="H198" s="7"/>
      <c r="I198" s="7"/>
      <c r="J198" s="7"/>
      <c r="K198" s="7"/>
      <c r="L198" s="7"/>
      <c r="M198" s="7"/>
      <c r="N198" s="7"/>
      <c r="O198" s="7"/>
      <c r="P198" s="7"/>
      <c r="Q198" s="7"/>
      <c r="R198" s="7"/>
    </row>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sheetData>
  <printOptions horizontalCentered="1" verticalCentered="1"/>
  <pageMargins left="0.5118110236220472" right="0.5118110236220472" top="0.2755905511811024" bottom="0.6299212598425197" header="0" footer="0"/>
  <pageSetup horizontalDpi="600" verticalDpi="600" orientation="landscape" paperSize="9" scale="50" r:id="rId2"/>
  <headerFooter alignWithMargins="0">
    <oddFooter xml:space="preserve">&amp;L </oddFooter>
  </headerFooter>
  <rowBreaks count="3" manualBreakCount="3">
    <brk id="47" max="13" man="1"/>
    <brk id="99" max="13" man="1"/>
    <brk id="148" max="13" man="1"/>
  </rowBreaks>
  <drawing r:id="rId1"/>
</worksheet>
</file>

<file path=xl/worksheets/sheet10.xml><?xml version="1.0" encoding="utf-8"?>
<worksheet xmlns="http://schemas.openxmlformats.org/spreadsheetml/2006/main" xmlns:r="http://schemas.openxmlformats.org/officeDocument/2006/relationships">
  <dimension ref="A1:O196"/>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4" width="9.6640625" style="1" customWidth="1"/>
    <col min="5" max="5" width="13.6640625" style="1" customWidth="1"/>
    <col min="6" max="6" width="3.6640625" style="1" customWidth="1"/>
    <col min="7" max="7" width="12.6640625" style="1" customWidth="1"/>
    <col min="8" max="8" width="3.6640625" style="1" customWidth="1"/>
    <col min="9" max="9" width="12.6640625" style="1" customWidth="1"/>
    <col min="10" max="10" width="6.6640625" style="1" customWidth="1"/>
    <col min="11" max="11" width="12.6640625" style="1" customWidth="1"/>
    <col min="12" max="12" width="6.6640625" style="1" customWidth="1"/>
    <col min="13" max="13" width="14.6640625" style="1" customWidth="1"/>
    <col min="14" max="14" width="19.3359375" style="1" customWidth="1"/>
    <col min="15" max="16384" width="9.6640625" style="1" customWidth="1"/>
  </cols>
  <sheetData>
    <row r="1" spans="1:15" ht="20.25">
      <c r="A1" s="2"/>
      <c r="B1" s="3" t="s">
        <v>0</v>
      </c>
      <c r="C1" s="4"/>
      <c r="D1" s="4"/>
      <c r="E1" s="5"/>
      <c r="F1" s="5"/>
      <c r="G1" s="5"/>
      <c r="H1" s="5"/>
      <c r="I1" s="5"/>
      <c r="J1" s="5"/>
      <c r="K1" s="5"/>
      <c r="L1" s="5"/>
      <c r="M1" s="5"/>
      <c r="N1" s="5"/>
      <c r="O1" s="126"/>
    </row>
    <row r="2" spans="1:15" ht="15.75">
      <c r="A2" s="8"/>
      <c r="B2" s="9"/>
      <c r="C2" s="9"/>
      <c r="D2" s="9"/>
      <c r="E2" s="10"/>
      <c r="F2" s="10"/>
      <c r="G2" s="10"/>
      <c r="H2" s="10"/>
      <c r="I2" s="10"/>
      <c r="J2" s="10"/>
      <c r="K2" s="10"/>
      <c r="L2" s="10"/>
      <c r="M2" s="10"/>
      <c r="N2" s="10"/>
      <c r="O2" s="126"/>
    </row>
    <row r="3" spans="1:15" ht="15.75">
      <c r="A3" s="11"/>
      <c r="B3" s="155" t="s">
        <v>1</v>
      </c>
      <c r="C3" s="10"/>
      <c r="D3" s="10"/>
      <c r="E3" s="10"/>
      <c r="F3" s="10"/>
      <c r="G3" s="10"/>
      <c r="H3" s="10"/>
      <c r="I3" s="10"/>
      <c r="J3" s="10"/>
      <c r="K3" s="10"/>
      <c r="L3" s="10"/>
      <c r="M3" s="10"/>
      <c r="N3" s="10"/>
      <c r="O3" s="126"/>
    </row>
    <row r="4" spans="1:15" ht="15.75">
      <c r="A4" s="8"/>
      <c r="B4" s="9"/>
      <c r="C4" s="9"/>
      <c r="D4" s="9"/>
      <c r="E4" s="10"/>
      <c r="F4" s="10"/>
      <c r="G4" s="10"/>
      <c r="H4" s="10"/>
      <c r="I4" s="10"/>
      <c r="J4" s="10"/>
      <c r="K4" s="10"/>
      <c r="L4" s="10"/>
      <c r="M4" s="10"/>
      <c r="N4" s="10"/>
      <c r="O4" s="126"/>
    </row>
    <row r="5" spans="1:15" ht="15.75">
      <c r="A5" s="8"/>
      <c r="B5" s="13" t="s">
        <v>2</v>
      </c>
      <c r="C5" s="14"/>
      <c r="D5" s="14"/>
      <c r="E5" s="10"/>
      <c r="F5" s="10"/>
      <c r="G5" s="10"/>
      <c r="H5" s="10"/>
      <c r="I5" s="10"/>
      <c r="J5" s="10"/>
      <c r="K5" s="10"/>
      <c r="L5" s="10"/>
      <c r="M5" s="10"/>
      <c r="N5" s="10"/>
      <c r="O5" s="126"/>
    </row>
    <row r="6" spans="1:15" ht="15.75">
      <c r="A6" s="8"/>
      <c r="B6" s="13" t="s">
        <v>3</v>
      </c>
      <c r="C6" s="14"/>
      <c r="D6" s="14"/>
      <c r="E6" s="10"/>
      <c r="F6" s="10"/>
      <c r="G6" s="10"/>
      <c r="H6" s="10"/>
      <c r="I6" s="10"/>
      <c r="J6" s="10"/>
      <c r="K6" s="10"/>
      <c r="L6" s="10"/>
      <c r="M6" s="10"/>
      <c r="N6" s="10"/>
      <c r="O6" s="126"/>
    </row>
    <row r="7" spans="1:15" ht="15.75">
      <c r="A7" s="8"/>
      <c r="B7" s="13" t="s">
        <v>4</v>
      </c>
      <c r="C7" s="14"/>
      <c r="D7" s="14"/>
      <c r="E7" s="10"/>
      <c r="F7" s="10"/>
      <c r="G7" s="10"/>
      <c r="H7" s="10"/>
      <c r="I7" s="10"/>
      <c r="J7" s="10"/>
      <c r="K7" s="10"/>
      <c r="L7" s="10"/>
      <c r="M7" s="10"/>
      <c r="N7" s="10"/>
      <c r="O7" s="126"/>
    </row>
    <row r="8" spans="1:15" ht="15.75">
      <c r="A8" s="8"/>
      <c r="B8" s="13" t="s">
        <v>5</v>
      </c>
      <c r="C8" s="14"/>
      <c r="D8" s="14"/>
      <c r="E8" s="10"/>
      <c r="F8" s="10"/>
      <c r="G8" s="10"/>
      <c r="H8" s="10"/>
      <c r="I8" s="10"/>
      <c r="J8" s="10"/>
      <c r="K8" s="10"/>
      <c r="L8" s="10"/>
      <c r="M8" s="10"/>
      <c r="N8" s="10"/>
      <c r="O8" s="126"/>
    </row>
    <row r="9" spans="1:15" ht="15.75">
      <c r="A9" s="8"/>
      <c r="B9" s="15"/>
      <c r="C9" s="14"/>
      <c r="D9" s="14"/>
      <c r="E9" s="10"/>
      <c r="F9" s="10"/>
      <c r="G9" s="10"/>
      <c r="H9" s="10"/>
      <c r="I9" s="10"/>
      <c r="J9" s="10"/>
      <c r="K9" s="10"/>
      <c r="L9" s="10"/>
      <c r="M9" s="10"/>
      <c r="N9" s="10"/>
      <c r="O9" s="126"/>
    </row>
    <row r="10" spans="1:15" ht="15.75">
      <c r="A10" s="8"/>
      <c r="B10" s="13"/>
      <c r="C10" s="14"/>
      <c r="D10" s="14"/>
      <c r="E10" s="16"/>
      <c r="F10" s="16"/>
      <c r="G10" s="10"/>
      <c r="H10" s="10"/>
      <c r="I10" s="10"/>
      <c r="J10" s="10"/>
      <c r="K10" s="10"/>
      <c r="L10" s="10"/>
      <c r="M10" s="10"/>
      <c r="N10" s="10"/>
      <c r="O10" s="126"/>
    </row>
    <row r="11" spans="1:15" ht="15.75">
      <c r="A11" s="8"/>
      <c r="B11" s="17" t="s">
        <v>6</v>
      </c>
      <c r="C11" s="16"/>
      <c r="D11" s="16"/>
      <c r="E11" s="10"/>
      <c r="F11" s="10"/>
      <c r="G11" s="10"/>
      <c r="H11" s="10"/>
      <c r="I11" s="10"/>
      <c r="J11" s="10"/>
      <c r="K11" s="10"/>
      <c r="L11" s="10"/>
      <c r="M11" s="10"/>
      <c r="N11" s="10"/>
      <c r="O11" s="126"/>
    </row>
    <row r="12" spans="1:15" ht="15.75">
      <c r="A12" s="8"/>
      <c r="B12" s="16"/>
      <c r="C12" s="16"/>
      <c r="D12" s="16"/>
      <c r="E12" s="10"/>
      <c r="F12" s="10"/>
      <c r="G12" s="10"/>
      <c r="H12" s="10"/>
      <c r="I12" s="10"/>
      <c r="J12" s="10"/>
      <c r="K12" s="10"/>
      <c r="L12" s="10"/>
      <c r="M12" s="10"/>
      <c r="N12" s="10"/>
      <c r="O12" s="126"/>
    </row>
    <row r="13" spans="1:15" ht="15.75">
      <c r="A13" s="2"/>
      <c r="B13" s="5"/>
      <c r="C13" s="5"/>
      <c r="D13" s="5"/>
      <c r="E13" s="5"/>
      <c r="F13" s="5"/>
      <c r="G13" s="5"/>
      <c r="H13" s="5"/>
      <c r="I13" s="5"/>
      <c r="J13" s="5"/>
      <c r="K13" s="5"/>
      <c r="L13" s="5"/>
      <c r="M13" s="5"/>
      <c r="N13" s="5"/>
      <c r="O13" s="126"/>
    </row>
    <row r="14" spans="1:15" ht="15.75">
      <c r="A14" s="8"/>
      <c r="B14" s="17" t="s">
        <v>192</v>
      </c>
      <c r="C14" s="17"/>
      <c r="D14" s="17"/>
      <c r="E14" s="19"/>
      <c r="F14" s="19"/>
      <c r="G14" s="19"/>
      <c r="H14" s="19"/>
      <c r="I14" s="19"/>
      <c r="J14" s="19"/>
      <c r="K14" s="19"/>
      <c r="L14" s="19"/>
      <c r="M14" s="20" t="s">
        <v>179</v>
      </c>
      <c r="N14" s="19"/>
      <c r="O14" s="126"/>
    </row>
    <row r="15" spans="1:15" ht="15.75">
      <c r="A15" s="8"/>
      <c r="B15" s="17" t="s">
        <v>201</v>
      </c>
      <c r="C15" s="17"/>
      <c r="D15" s="17"/>
      <c r="E15" s="19"/>
      <c r="F15" s="19"/>
      <c r="G15" s="19"/>
      <c r="H15" s="19"/>
      <c r="I15" s="21"/>
      <c r="J15" s="129"/>
      <c r="K15" s="21" t="s">
        <v>205</v>
      </c>
      <c r="L15" s="129">
        <v>1</v>
      </c>
      <c r="M15" s="20"/>
      <c r="N15" s="19"/>
      <c r="O15" s="126"/>
    </row>
    <row r="16" spans="1:15" ht="15.75">
      <c r="A16" s="8"/>
      <c r="B16" s="17" t="s">
        <v>202</v>
      </c>
      <c r="C16" s="17"/>
      <c r="D16" s="17"/>
      <c r="E16" s="19"/>
      <c r="F16" s="19"/>
      <c r="G16" s="19"/>
      <c r="H16" s="19"/>
      <c r="I16" s="21"/>
      <c r="J16" s="129"/>
      <c r="K16" s="21" t="s">
        <v>205</v>
      </c>
      <c r="L16" s="129">
        <v>1</v>
      </c>
      <c r="M16" s="20"/>
      <c r="N16" s="19"/>
      <c r="O16" s="126"/>
    </row>
    <row r="17" spans="1:15" ht="15.75">
      <c r="A17" s="8"/>
      <c r="B17" s="17" t="s">
        <v>193</v>
      </c>
      <c r="C17" s="17"/>
      <c r="D17" s="17"/>
      <c r="E17" s="19"/>
      <c r="F17" s="19"/>
      <c r="G17" s="19"/>
      <c r="H17" s="19"/>
      <c r="I17" s="19"/>
      <c r="J17" s="19"/>
      <c r="K17" s="19"/>
      <c r="L17" s="19"/>
      <c r="M17" s="21" t="s">
        <v>180</v>
      </c>
      <c r="N17" s="19"/>
      <c r="O17" s="126"/>
    </row>
    <row r="18" spans="1:15" ht="15.75">
      <c r="A18" s="8"/>
      <c r="B18" s="17" t="s">
        <v>7</v>
      </c>
      <c r="C18" s="17"/>
      <c r="D18" s="17"/>
      <c r="E18" s="19"/>
      <c r="F18" s="19"/>
      <c r="G18" s="19"/>
      <c r="H18" s="19"/>
      <c r="I18" s="19"/>
      <c r="J18" s="19"/>
      <c r="K18" s="19"/>
      <c r="L18" s="19"/>
      <c r="M18" s="22">
        <v>37222</v>
      </c>
      <c r="N18" s="19"/>
      <c r="O18" s="126"/>
    </row>
    <row r="19" spans="1:15" ht="15.75">
      <c r="A19" s="8"/>
      <c r="B19" s="10"/>
      <c r="C19" s="10"/>
      <c r="D19" s="10"/>
      <c r="E19" s="10"/>
      <c r="F19" s="10"/>
      <c r="G19" s="10"/>
      <c r="H19" s="10"/>
      <c r="I19" s="10"/>
      <c r="J19" s="10"/>
      <c r="K19" s="10"/>
      <c r="L19" s="10"/>
      <c r="M19" s="23"/>
      <c r="N19" s="10"/>
      <c r="O19" s="126"/>
    </row>
    <row r="20" spans="1:15" ht="15.75">
      <c r="A20" s="8"/>
      <c r="B20" s="24" t="s">
        <v>8</v>
      </c>
      <c r="C20" s="10"/>
      <c r="D20" s="10"/>
      <c r="E20" s="10"/>
      <c r="F20" s="10"/>
      <c r="G20" s="10"/>
      <c r="H20" s="10"/>
      <c r="I20" s="10"/>
      <c r="J20" s="10"/>
      <c r="K20" s="23" t="s">
        <v>168</v>
      </c>
      <c r="L20" s="10"/>
      <c r="M20" s="15"/>
      <c r="N20" s="10"/>
      <c r="O20" s="126"/>
    </row>
    <row r="21" spans="1:15" ht="15.75">
      <c r="A21" s="8"/>
      <c r="B21" s="10"/>
      <c r="C21" s="10"/>
      <c r="D21" s="10"/>
      <c r="E21" s="10"/>
      <c r="F21" s="10"/>
      <c r="G21" s="10"/>
      <c r="H21" s="10"/>
      <c r="I21" s="10"/>
      <c r="J21" s="10"/>
      <c r="K21" s="10"/>
      <c r="L21" s="10"/>
      <c r="M21" s="25"/>
      <c r="N21" s="10"/>
      <c r="O21" s="126"/>
    </row>
    <row r="22" spans="1:15" ht="15.75">
      <c r="A22" s="8"/>
      <c r="B22" s="10"/>
      <c r="C22" s="175" t="s">
        <v>209</v>
      </c>
      <c r="D22" s="175" t="s">
        <v>210</v>
      </c>
      <c r="E22" s="177" t="s">
        <v>139</v>
      </c>
      <c r="F22" s="177"/>
      <c r="G22" s="177" t="s">
        <v>150</v>
      </c>
      <c r="H22" s="177"/>
      <c r="I22" s="177" t="s">
        <v>159</v>
      </c>
      <c r="J22" s="195"/>
      <c r="K22" s="195"/>
      <c r="L22" s="15"/>
      <c r="M22" s="15"/>
      <c r="N22" s="10"/>
      <c r="O22" s="126"/>
    </row>
    <row r="23" spans="1:15" ht="15.75">
      <c r="A23" s="28"/>
      <c r="B23" s="29" t="s">
        <v>9</v>
      </c>
      <c r="C23" s="176" t="s">
        <v>136</v>
      </c>
      <c r="D23" s="176" t="s">
        <v>136</v>
      </c>
      <c r="E23" s="30" t="s">
        <v>140</v>
      </c>
      <c r="F23" s="30"/>
      <c r="G23" s="30" t="s">
        <v>140</v>
      </c>
      <c r="H23" s="30"/>
      <c r="I23" s="30" t="s">
        <v>160</v>
      </c>
      <c r="J23" s="30"/>
      <c r="K23" s="30"/>
      <c r="L23" s="31"/>
      <c r="M23" s="31"/>
      <c r="N23" s="29"/>
      <c r="O23" s="126"/>
    </row>
    <row r="24" spans="1:15" ht="15.75">
      <c r="A24" s="123"/>
      <c r="B24" s="32" t="s">
        <v>10</v>
      </c>
      <c r="C24" s="32"/>
      <c r="D24" s="32"/>
      <c r="E24" s="33" t="s">
        <v>140</v>
      </c>
      <c r="F24" s="33"/>
      <c r="G24" s="33" t="s">
        <v>140</v>
      </c>
      <c r="H24" s="33"/>
      <c r="I24" s="33" t="s">
        <v>160</v>
      </c>
      <c r="J24" s="30"/>
      <c r="K24" s="30"/>
      <c r="L24" s="31"/>
      <c r="M24" s="31"/>
      <c r="N24" s="29"/>
      <c r="O24" s="126"/>
    </row>
    <row r="25" spans="1:15" ht="15.75">
      <c r="A25" s="28"/>
      <c r="B25" s="29" t="s">
        <v>11</v>
      </c>
      <c r="C25" s="29"/>
      <c r="D25" s="29"/>
      <c r="E25" s="34" t="s">
        <v>141</v>
      </c>
      <c r="F25" s="30"/>
      <c r="G25" s="34" t="s">
        <v>151</v>
      </c>
      <c r="H25" s="30"/>
      <c r="I25" s="34" t="s">
        <v>161</v>
      </c>
      <c r="J25" s="30"/>
      <c r="K25" s="34"/>
      <c r="L25" s="31"/>
      <c r="M25" s="31"/>
      <c r="N25" s="29"/>
      <c r="O25" s="126"/>
    </row>
    <row r="26" spans="1:15" ht="15.75">
      <c r="A26" s="28"/>
      <c r="B26" s="29"/>
      <c r="C26" s="29"/>
      <c r="D26" s="29"/>
      <c r="E26" s="29"/>
      <c r="F26" s="30"/>
      <c r="G26" s="30"/>
      <c r="H26" s="30"/>
      <c r="I26" s="30"/>
      <c r="J26" s="30"/>
      <c r="K26" s="30"/>
      <c r="L26" s="31"/>
      <c r="M26" s="31"/>
      <c r="N26" s="29"/>
      <c r="O26" s="126"/>
    </row>
    <row r="27" spans="1:15" ht="15.75">
      <c r="A27" s="28"/>
      <c r="B27" s="29" t="s">
        <v>12</v>
      </c>
      <c r="C27" s="29"/>
      <c r="D27" s="29"/>
      <c r="E27" s="35">
        <v>44350</v>
      </c>
      <c r="F27" s="36"/>
      <c r="G27" s="35">
        <v>119000</v>
      </c>
      <c r="H27" s="35"/>
      <c r="I27" s="35">
        <v>17650</v>
      </c>
      <c r="J27" s="35"/>
      <c r="K27" s="35"/>
      <c r="L27" s="37"/>
      <c r="M27" s="35">
        <f>I27+G27+E27</f>
        <v>181000</v>
      </c>
      <c r="N27" s="38"/>
      <c r="O27" s="126"/>
    </row>
    <row r="28" spans="1:15" ht="15.75">
      <c r="A28" s="28"/>
      <c r="B28" s="29" t="s">
        <v>13</v>
      </c>
      <c r="C28" s="125">
        <v>0</v>
      </c>
      <c r="D28" s="125">
        <v>0.994619</v>
      </c>
      <c r="E28" s="35">
        <f>E27*C28</f>
        <v>0</v>
      </c>
      <c r="F28" s="36"/>
      <c r="G28" s="35">
        <f>G27*D28</f>
        <v>118359.66100000001</v>
      </c>
      <c r="H28" s="35"/>
      <c r="I28" s="35">
        <v>17650</v>
      </c>
      <c r="J28" s="35"/>
      <c r="K28" s="35"/>
      <c r="L28" s="37"/>
      <c r="M28" s="35">
        <f>I28+G28+E28</f>
        <v>136009.66100000002</v>
      </c>
      <c r="N28" s="38"/>
      <c r="O28" s="126"/>
    </row>
    <row r="29" spans="1:15" ht="15.75">
      <c r="A29" s="123"/>
      <c r="B29" s="32" t="s">
        <v>14</v>
      </c>
      <c r="C29" s="125">
        <v>0</v>
      </c>
      <c r="D29" s="125">
        <v>0.940907</v>
      </c>
      <c r="E29" s="41">
        <f>E27*C29</f>
        <v>0</v>
      </c>
      <c r="F29" s="42"/>
      <c r="G29" s="41">
        <f>G27*D29</f>
        <v>111967.933</v>
      </c>
      <c r="H29" s="41"/>
      <c r="I29" s="41">
        <v>17650</v>
      </c>
      <c r="J29" s="41"/>
      <c r="K29" s="41"/>
      <c r="L29" s="43"/>
      <c r="M29" s="41">
        <f>I29+G29+E29</f>
        <v>129617.933</v>
      </c>
      <c r="N29" s="38"/>
      <c r="O29" s="126"/>
    </row>
    <row r="30" spans="1:15" ht="15.75">
      <c r="A30" s="28"/>
      <c r="B30" s="29" t="s">
        <v>15</v>
      </c>
      <c r="C30" s="39"/>
      <c r="D30" s="39"/>
      <c r="E30" s="34" t="s">
        <v>142</v>
      </c>
      <c r="F30" s="29"/>
      <c r="G30" s="34" t="s">
        <v>145</v>
      </c>
      <c r="H30" s="34"/>
      <c r="I30" s="34" t="s">
        <v>162</v>
      </c>
      <c r="J30" s="34"/>
      <c r="K30" s="34"/>
      <c r="L30" s="31"/>
      <c r="M30" s="31"/>
      <c r="N30" s="29"/>
      <c r="O30" s="126"/>
    </row>
    <row r="31" spans="1:15" ht="15.75">
      <c r="A31" s="28"/>
      <c r="B31" s="29" t="s">
        <v>16</v>
      </c>
      <c r="C31" s="29"/>
      <c r="D31" s="29"/>
      <c r="E31" s="44">
        <v>0.0549625</v>
      </c>
      <c r="F31" s="29"/>
      <c r="G31" s="44">
        <v>0.0549625</v>
      </c>
      <c r="H31" s="45"/>
      <c r="I31" s="44">
        <v>0.0589625</v>
      </c>
      <c r="J31" s="45"/>
      <c r="K31" s="44"/>
      <c r="L31" s="31"/>
      <c r="M31" s="45">
        <f>SUMPRODUCT(E31:I31,E28:I28)/M28</f>
        <v>0.055481580773240065</v>
      </c>
      <c r="N31" s="29"/>
      <c r="O31" s="126"/>
    </row>
    <row r="32" spans="1:15" ht="15.75">
      <c r="A32" s="28"/>
      <c r="B32" s="29" t="s">
        <v>17</v>
      </c>
      <c r="C32" s="29"/>
      <c r="D32" s="29"/>
      <c r="E32" s="44">
        <v>0.0559047</v>
      </c>
      <c r="F32" s="29"/>
      <c r="G32" s="44">
        <v>0.0559047</v>
      </c>
      <c r="H32" s="45"/>
      <c r="I32" s="44">
        <v>0.0599047</v>
      </c>
      <c r="J32" s="45"/>
      <c r="K32" s="44"/>
      <c r="L32" s="31"/>
      <c r="M32" s="31"/>
      <c r="N32" s="29"/>
      <c r="O32" s="126"/>
    </row>
    <row r="33" spans="1:15" ht="15.75">
      <c r="A33" s="28"/>
      <c r="B33" s="29" t="s">
        <v>18</v>
      </c>
      <c r="C33" s="29"/>
      <c r="D33" s="29"/>
      <c r="E33" s="34" t="s">
        <v>143</v>
      </c>
      <c r="F33" s="29"/>
      <c r="G33" s="34" t="s">
        <v>152</v>
      </c>
      <c r="H33" s="34"/>
      <c r="I33" s="34" t="s">
        <v>152</v>
      </c>
      <c r="J33" s="34"/>
      <c r="K33" s="34"/>
      <c r="L33" s="31"/>
      <c r="M33" s="31"/>
      <c r="N33" s="29"/>
      <c r="O33" s="126"/>
    </row>
    <row r="34" spans="1:15" ht="15.75">
      <c r="A34" s="28"/>
      <c r="B34" s="29" t="s">
        <v>19</v>
      </c>
      <c r="C34" s="29"/>
      <c r="D34" s="29"/>
      <c r="E34" s="34" t="s">
        <v>144</v>
      </c>
      <c r="F34" s="29"/>
      <c r="G34" s="34" t="s">
        <v>153</v>
      </c>
      <c r="H34" s="34"/>
      <c r="I34" s="34" t="s">
        <v>153</v>
      </c>
      <c r="J34" s="34"/>
      <c r="K34" s="34"/>
      <c r="L34" s="31"/>
      <c r="M34" s="31"/>
      <c r="N34" s="29"/>
      <c r="O34" s="126"/>
    </row>
    <row r="35" spans="1:15" ht="15.75">
      <c r="A35" s="28"/>
      <c r="B35" s="29" t="s">
        <v>20</v>
      </c>
      <c r="C35" s="29"/>
      <c r="D35" s="29"/>
      <c r="E35" s="34" t="s">
        <v>145</v>
      </c>
      <c r="F35" s="29"/>
      <c r="G35" s="34" t="s">
        <v>154</v>
      </c>
      <c r="H35" s="34"/>
      <c r="I35" s="34" t="s">
        <v>163</v>
      </c>
      <c r="J35" s="34"/>
      <c r="K35" s="34"/>
      <c r="L35" s="31"/>
      <c r="M35" s="31"/>
      <c r="N35" s="29"/>
      <c r="O35" s="126"/>
    </row>
    <row r="36" spans="1:15" ht="15.75">
      <c r="A36" s="28"/>
      <c r="B36" s="29"/>
      <c r="C36" s="29"/>
      <c r="D36" s="29"/>
      <c r="E36" s="46"/>
      <c r="F36" s="46"/>
      <c r="G36" s="29"/>
      <c r="H36" s="46"/>
      <c r="I36" s="46"/>
      <c r="J36" s="46"/>
      <c r="K36" s="46"/>
      <c r="L36" s="46"/>
      <c r="M36" s="46"/>
      <c r="N36" s="29"/>
      <c r="O36" s="126"/>
    </row>
    <row r="37" spans="1:15" ht="15.75">
      <c r="A37" s="28"/>
      <c r="B37" s="29" t="s">
        <v>21</v>
      </c>
      <c r="C37" s="29"/>
      <c r="D37" s="29"/>
      <c r="E37" s="29"/>
      <c r="F37" s="29"/>
      <c r="G37" s="29"/>
      <c r="H37" s="29"/>
      <c r="I37" s="29"/>
      <c r="J37" s="29"/>
      <c r="K37" s="29"/>
      <c r="L37" s="29"/>
      <c r="M37" s="45">
        <f>(I27)/(E27+G27)</f>
        <v>0.10805019895928987</v>
      </c>
      <c r="N37" s="29"/>
      <c r="O37" s="126"/>
    </row>
    <row r="38" spans="1:15" ht="15.75">
      <c r="A38" s="28"/>
      <c r="B38" s="29" t="s">
        <v>22</v>
      </c>
      <c r="C38" s="29"/>
      <c r="D38" s="29"/>
      <c r="E38" s="29"/>
      <c r="F38" s="29"/>
      <c r="G38" s="29"/>
      <c r="H38" s="29"/>
      <c r="I38" s="29"/>
      <c r="J38" s="29"/>
      <c r="K38" s="29"/>
      <c r="L38" s="29"/>
      <c r="M38" s="45">
        <f>(I29)/(E29+G29)</f>
        <v>0.1576344184187092</v>
      </c>
      <c r="N38" s="29"/>
      <c r="O38" s="126"/>
    </row>
    <row r="39" spans="1:15" ht="15.75">
      <c r="A39" s="28"/>
      <c r="B39" s="29" t="s">
        <v>23</v>
      </c>
      <c r="C39" s="29"/>
      <c r="D39" s="29"/>
      <c r="E39" s="29"/>
      <c r="F39" s="29"/>
      <c r="G39" s="29"/>
      <c r="H39" s="29"/>
      <c r="I39" s="29"/>
      <c r="J39" s="29"/>
      <c r="K39" s="34" t="s">
        <v>169</v>
      </c>
      <c r="L39" s="34" t="s">
        <v>177</v>
      </c>
      <c r="M39" s="35">
        <v>72850</v>
      </c>
      <c r="N39" s="29"/>
      <c r="O39" s="126"/>
    </row>
    <row r="40" spans="1:15" ht="15.75">
      <c r="A40" s="28"/>
      <c r="B40" s="29"/>
      <c r="C40" s="29"/>
      <c r="D40" s="29"/>
      <c r="E40" s="29"/>
      <c r="F40" s="29"/>
      <c r="G40" s="29"/>
      <c r="H40" s="29"/>
      <c r="I40" s="29"/>
      <c r="J40" s="29"/>
      <c r="K40" s="29"/>
      <c r="L40" s="29"/>
      <c r="M40" s="47"/>
      <c r="N40" s="29"/>
      <c r="O40" s="126"/>
    </row>
    <row r="41" spans="1:15" ht="15.75">
      <c r="A41" s="28"/>
      <c r="B41" s="29" t="s">
        <v>24</v>
      </c>
      <c r="C41" s="29"/>
      <c r="D41" s="29"/>
      <c r="E41" s="29"/>
      <c r="F41" s="29"/>
      <c r="G41" s="29"/>
      <c r="H41" s="29"/>
      <c r="I41" s="29"/>
      <c r="J41" s="29"/>
      <c r="K41" s="34"/>
      <c r="L41" s="34"/>
      <c r="M41" s="34" t="s">
        <v>181</v>
      </c>
      <c r="N41" s="29"/>
      <c r="O41" s="126"/>
    </row>
    <row r="42" spans="1:15" ht="15.75">
      <c r="A42" s="28"/>
      <c r="B42" s="32" t="s">
        <v>25</v>
      </c>
      <c r="C42" s="32"/>
      <c r="D42" s="32"/>
      <c r="E42" s="32"/>
      <c r="F42" s="32"/>
      <c r="G42" s="32"/>
      <c r="H42" s="32"/>
      <c r="I42" s="32"/>
      <c r="J42" s="32"/>
      <c r="K42" s="48"/>
      <c r="L42" s="48"/>
      <c r="M42" s="49">
        <v>37195</v>
      </c>
      <c r="N42" s="29"/>
      <c r="O42" s="126"/>
    </row>
    <row r="43" spans="1:15" ht="15.75">
      <c r="A43" s="28"/>
      <c r="B43" s="29" t="s">
        <v>26</v>
      </c>
      <c r="C43" s="29"/>
      <c r="D43" s="29"/>
      <c r="E43" s="29"/>
      <c r="F43" s="29"/>
      <c r="G43" s="29"/>
      <c r="H43" s="29"/>
      <c r="I43" s="29"/>
      <c r="J43" s="29">
        <f>M43-K43+1</f>
        <v>92</v>
      </c>
      <c r="K43" s="50">
        <v>37011</v>
      </c>
      <c r="L43" s="51"/>
      <c r="M43" s="50">
        <v>37102</v>
      </c>
      <c r="N43" s="29"/>
      <c r="O43" s="126"/>
    </row>
    <row r="44" spans="1:15" ht="15.75">
      <c r="A44" s="28"/>
      <c r="B44" s="29" t="s">
        <v>27</v>
      </c>
      <c r="C44" s="29"/>
      <c r="D44" s="29"/>
      <c r="E44" s="29"/>
      <c r="F44" s="29"/>
      <c r="G44" s="29"/>
      <c r="H44" s="29"/>
      <c r="I44" s="29"/>
      <c r="J44" s="29">
        <f>M44-K44+1</f>
        <v>92</v>
      </c>
      <c r="K44" s="50">
        <v>37103</v>
      </c>
      <c r="L44" s="51"/>
      <c r="M44" s="50">
        <v>37194</v>
      </c>
      <c r="N44" s="29"/>
      <c r="O44" s="126"/>
    </row>
    <row r="45" spans="1:15" ht="15.75">
      <c r="A45" s="28"/>
      <c r="B45" s="29" t="s">
        <v>28</v>
      </c>
      <c r="C45" s="29"/>
      <c r="D45" s="29"/>
      <c r="E45" s="29"/>
      <c r="F45" s="29"/>
      <c r="G45" s="29"/>
      <c r="H45" s="29"/>
      <c r="I45" s="29"/>
      <c r="J45" s="29"/>
      <c r="K45" s="50"/>
      <c r="L45" s="51"/>
      <c r="M45" s="50" t="s">
        <v>182</v>
      </c>
      <c r="N45" s="29"/>
      <c r="O45" s="126"/>
    </row>
    <row r="46" spans="1:15" ht="15.75">
      <c r="A46" s="28"/>
      <c r="B46" s="29" t="s">
        <v>29</v>
      </c>
      <c r="C46" s="29"/>
      <c r="D46" s="29"/>
      <c r="E46" s="29"/>
      <c r="F46" s="29"/>
      <c r="G46" s="29"/>
      <c r="H46" s="29"/>
      <c r="I46" s="29"/>
      <c r="J46" s="29"/>
      <c r="K46" s="50"/>
      <c r="L46" s="51"/>
      <c r="M46" s="50">
        <v>37186</v>
      </c>
      <c r="N46" s="29"/>
      <c r="O46" s="126"/>
    </row>
    <row r="47" spans="1:15" ht="15.75">
      <c r="A47" s="28"/>
      <c r="B47" s="29"/>
      <c r="C47" s="29"/>
      <c r="D47" s="29"/>
      <c r="E47" s="29"/>
      <c r="F47" s="29"/>
      <c r="G47" s="29"/>
      <c r="H47" s="29"/>
      <c r="I47" s="29"/>
      <c r="J47" s="29"/>
      <c r="K47" s="29"/>
      <c r="L47" s="29"/>
      <c r="M47" s="128"/>
      <c r="N47" s="29"/>
      <c r="O47" s="126"/>
    </row>
    <row r="48" spans="1:15" ht="15.75">
      <c r="A48" s="8"/>
      <c r="B48" s="10"/>
      <c r="C48" s="10"/>
      <c r="D48" s="10"/>
      <c r="E48" s="10"/>
      <c r="F48" s="10"/>
      <c r="G48" s="10"/>
      <c r="H48" s="10"/>
      <c r="I48" s="10"/>
      <c r="J48" s="10"/>
      <c r="K48" s="10"/>
      <c r="L48" s="10"/>
      <c r="M48" s="55"/>
      <c r="N48" s="10"/>
      <c r="O48" s="126"/>
    </row>
    <row r="49" spans="1:15" ht="19.5" thickBot="1">
      <c r="A49" s="132"/>
      <c r="B49" s="133" t="s">
        <v>211</v>
      </c>
      <c r="C49" s="134"/>
      <c r="D49" s="134"/>
      <c r="E49" s="134"/>
      <c r="F49" s="134"/>
      <c r="G49" s="134"/>
      <c r="H49" s="134"/>
      <c r="I49" s="134"/>
      <c r="J49" s="134"/>
      <c r="K49" s="134"/>
      <c r="L49" s="134"/>
      <c r="M49" s="135"/>
      <c r="N49" s="136"/>
      <c r="O49" s="126"/>
    </row>
    <row r="50" spans="1:15" ht="15.75">
      <c r="A50" s="2"/>
      <c r="B50" s="5"/>
      <c r="C50" s="5"/>
      <c r="D50" s="5"/>
      <c r="E50" s="5"/>
      <c r="F50" s="5"/>
      <c r="G50" s="5"/>
      <c r="H50" s="5"/>
      <c r="I50" s="5"/>
      <c r="J50" s="5"/>
      <c r="K50" s="5"/>
      <c r="L50" s="5"/>
      <c r="M50" s="56"/>
      <c r="N50" s="5"/>
      <c r="O50" s="126"/>
    </row>
    <row r="51" spans="1:15" ht="15.75">
      <c r="A51" s="8"/>
      <c r="B51" s="57" t="s">
        <v>31</v>
      </c>
      <c r="C51" s="16"/>
      <c r="D51" s="16"/>
      <c r="E51" s="10"/>
      <c r="F51" s="10"/>
      <c r="G51" s="10"/>
      <c r="H51" s="10"/>
      <c r="I51" s="10"/>
      <c r="J51" s="10"/>
      <c r="K51" s="10"/>
      <c r="L51" s="10"/>
      <c r="M51" s="58"/>
      <c r="N51" s="10"/>
      <c r="O51" s="126"/>
    </row>
    <row r="52" spans="1:15" ht="15.75">
      <c r="A52" s="8"/>
      <c r="B52" s="16"/>
      <c r="C52" s="16"/>
      <c r="D52" s="16"/>
      <c r="E52" s="10"/>
      <c r="F52" s="10"/>
      <c r="G52" s="10"/>
      <c r="H52" s="10"/>
      <c r="I52" s="10"/>
      <c r="J52" s="10"/>
      <c r="K52" s="10"/>
      <c r="L52" s="10"/>
      <c r="M52" s="58"/>
      <c r="N52" s="10"/>
      <c r="O52" s="126"/>
    </row>
    <row r="53" spans="1:15" ht="63">
      <c r="A53" s="191"/>
      <c r="B53" s="192" t="s">
        <v>32</v>
      </c>
      <c r="C53" s="193" t="s">
        <v>137</v>
      </c>
      <c r="D53" s="193"/>
      <c r="E53" s="193" t="s">
        <v>146</v>
      </c>
      <c r="F53" s="193"/>
      <c r="G53" s="193" t="s">
        <v>155</v>
      </c>
      <c r="H53" s="193"/>
      <c r="I53" s="193" t="s">
        <v>164</v>
      </c>
      <c r="J53" s="193"/>
      <c r="K53" s="193" t="s">
        <v>170</v>
      </c>
      <c r="L53" s="193"/>
      <c r="M53" s="194" t="s">
        <v>183</v>
      </c>
      <c r="N53" s="10"/>
      <c r="O53" s="126"/>
    </row>
    <row r="54" spans="1:15" ht="15.75">
      <c r="A54" s="28"/>
      <c r="B54" s="29" t="s">
        <v>33</v>
      </c>
      <c r="C54" s="38">
        <v>180976</v>
      </c>
      <c r="D54" s="38"/>
      <c r="E54" s="59">
        <v>136010</v>
      </c>
      <c r="F54" s="38"/>
      <c r="G54" s="38">
        <f>6392+1215</f>
        <v>7607</v>
      </c>
      <c r="H54" s="38"/>
      <c r="I54" s="38">
        <v>1215</v>
      </c>
      <c r="J54" s="38"/>
      <c r="K54" s="38">
        <v>0</v>
      </c>
      <c r="L54" s="38"/>
      <c r="M54" s="59">
        <f>E54-G54+I54-K54</f>
        <v>129618</v>
      </c>
      <c r="N54" s="29"/>
      <c r="O54" s="126"/>
    </row>
    <row r="55" spans="1:15" ht="15.75">
      <c r="A55" s="28"/>
      <c r="B55" s="29" t="s">
        <v>34</v>
      </c>
      <c r="C55" s="38">
        <v>24</v>
      </c>
      <c r="D55" s="38"/>
      <c r="E55" s="59">
        <v>0</v>
      </c>
      <c r="F55" s="38"/>
      <c r="G55" s="38">
        <v>0</v>
      </c>
      <c r="H55" s="38"/>
      <c r="I55" s="38">
        <v>0</v>
      </c>
      <c r="J55" s="38"/>
      <c r="K55" s="38">
        <v>0</v>
      </c>
      <c r="L55" s="38"/>
      <c r="M55" s="59">
        <f>E55-G55</f>
        <v>0</v>
      </c>
      <c r="N55" s="29"/>
      <c r="O55" s="126"/>
    </row>
    <row r="56" spans="1:15" ht="15.75">
      <c r="A56" s="28"/>
      <c r="B56" s="29"/>
      <c r="C56" s="38"/>
      <c r="D56" s="38"/>
      <c r="E56" s="59"/>
      <c r="F56" s="38"/>
      <c r="G56" s="38"/>
      <c r="H56" s="38"/>
      <c r="I56" s="38"/>
      <c r="J56" s="38"/>
      <c r="K56" s="38"/>
      <c r="L56" s="38"/>
      <c r="M56" s="59"/>
      <c r="N56" s="29"/>
      <c r="O56" s="126"/>
    </row>
    <row r="57" spans="1:15" ht="15.75">
      <c r="A57" s="28"/>
      <c r="B57" s="29" t="s">
        <v>35</v>
      </c>
      <c r="C57" s="38">
        <f>SUM(C54:C56)</f>
        <v>181000</v>
      </c>
      <c r="D57" s="38"/>
      <c r="E57" s="60">
        <v>136010</v>
      </c>
      <c r="F57" s="38"/>
      <c r="G57" s="38">
        <f>SUM(G54:G56)</f>
        <v>7607</v>
      </c>
      <c r="H57" s="38"/>
      <c r="I57" s="38">
        <f>SUM(I54:I56)</f>
        <v>1215</v>
      </c>
      <c r="J57" s="38"/>
      <c r="K57" s="38">
        <f>SUM(K54:K56)</f>
        <v>0</v>
      </c>
      <c r="L57" s="38"/>
      <c r="M57" s="60">
        <f>SUM(M54:M56)</f>
        <v>129618</v>
      </c>
      <c r="N57" s="29"/>
      <c r="O57" s="126"/>
    </row>
    <row r="58" spans="1:15" ht="15.75">
      <c r="A58" s="28"/>
      <c r="B58" s="29"/>
      <c r="C58" s="38"/>
      <c r="D58" s="38"/>
      <c r="E58" s="38"/>
      <c r="F58" s="38"/>
      <c r="G58" s="38"/>
      <c r="H58" s="38"/>
      <c r="I58" s="38"/>
      <c r="J58" s="38"/>
      <c r="K58" s="38"/>
      <c r="L58" s="38"/>
      <c r="M58" s="60"/>
      <c r="N58" s="29"/>
      <c r="O58" s="126"/>
    </row>
    <row r="59" spans="1:15" ht="15.75">
      <c r="A59" s="8"/>
      <c r="B59" s="155" t="s">
        <v>36</v>
      </c>
      <c r="C59" s="61"/>
      <c r="D59" s="61"/>
      <c r="E59" s="61"/>
      <c r="F59" s="61"/>
      <c r="G59" s="61"/>
      <c r="H59" s="61"/>
      <c r="I59" s="61"/>
      <c r="J59" s="61"/>
      <c r="K59" s="61"/>
      <c r="L59" s="61"/>
      <c r="M59" s="62"/>
      <c r="N59" s="10"/>
      <c r="O59" s="126"/>
    </row>
    <row r="60" spans="1:15" ht="15.75">
      <c r="A60" s="8"/>
      <c r="B60" s="10"/>
      <c r="C60" s="61"/>
      <c r="D60" s="61"/>
      <c r="E60" s="61"/>
      <c r="F60" s="61"/>
      <c r="G60" s="61"/>
      <c r="H60" s="61"/>
      <c r="I60" s="61"/>
      <c r="J60" s="61"/>
      <c r="K60" s="61"/>
      <c r="L60" s="61"/>
      <c r="M60" s="62"/>
      <c r="N60" s="10"/>
      <c r="O60" s="126"/>
    </row>
    <row r="61" spans="1:15" ht="15.75">
      <c r="A61" s="28"/>
      <c r="B61" s="29" t="s">
        <v>33</v>
      </c>
      <c r="C61" s="38"/>
      <c r="D61" s="38"/>
      <c r="E61" s="38"/>
      <c r="F61" s="38"/>
      <c r="G61" s="38"/>
      <c r="H61" s="38"/>
      <c r="I61" s="38"/>
      <c r="J61" s="38"/>
      <c r="K61" s="38"/>
      <c r="L61" s="38"/>
      <c r="M61" s="60"/>
      <c r="N61" s="29"/>
      <c r="O61" s="126"/>
    </row>
    <row r="62" spans="1:15" ht="15.75">
      <c r="A62" s="28"/>
      <c r="B62" s="29" t="s">
        <v>34</v>
      </c>
      <c r="C62" s="38"/>
      <c r="D62" s="38"/>
      <c r="E62" s="38"/>
      <c r="F62" s="38"/>
      <c r="G62" s="38"/>
      <c r="H62" s="38"/>
      <c r="I62" s="38"/>
      <c r="J62" s="38"/>
      <c r="K62" s="38"/>
      <c r="L62" s="38"/>
      <c r="M62" s="60"/>
      <c r="N62" s="29"/>
      <c r="O62" s="126"/>
    </row>
    <row r="63" spans="1:15" ht="15.75">
      <c r="A63" s="28"/>
      <c r="B63" s="29"/>
      <c r="C63" s="38"/>
      <c r="D63" s="38"/>
      <c r="E63" s="38"/>
      <c r="F63" s="38"/>
      <c r="G63" s="38"/>
      <c r="H63" s="38"/>
      <c r="I63" s="38"/>
      <c r="J63" s="38"/>
      <c r="K63" s="38"/>
      <c r="L63" s="38"/>
      <c r="M63" s="60"/>
      <c r="N63" s="29"/>
      <c r="O63" s="126"/>
    </row>
    <row r="64" spans="1:15" ht="15.75">
      <c r="A64" s="28"/>
      <c r="B64" s="29" t="s">
        <v>35</v>
      </c>
      <c r="C64" s="38"/>
      <c r="D64" s="38"/>
      <c r="E64" s="38"/>
      <c r="F64" s="38"/>
      <c r="G64" s="38"/>
      <c r="H64" s="38"/>
      <c r="I64" s="38"/>
      <c r="J64" s="38"/>
      <c r="K64" s="38"/>
      <c r="L64" s="38"/>
      <c r="M64" s="38"/>
      <c r="N64" s="29"/>
      <c r="O64" s="126"/>
    </row>
    <row r="65" spans="1:15" ht="15.75">
      <c r="A65" s="28"/>
      <c r="B65" s="29"/>
      <c r="C65" s="38"/>
      <c r="D65" s="38"/>
      <c r="E65" s="38"/>
      <c r="F65" s="38"/>
      <c r="G65" s="38"/>
      <c r="H65" s="38"/>
      <c r="I65" s="38"/>
      <c r="J65" s="38"/>
      <c r="K65" s="38"/>
      <c r="L65" s="38"/>
      <c r="M65" s="38"/>
      <c r="N65" s="29"/>
      <c r="O65" s="126"/>
    </row>
    <row r="66" spans="1:15" ht="15.75">
      <c r="A66" s="28"/>
      <c r="B66" s="29" t="s">
        <v>37</v>
      </c>
      <c r="C66" s="38">
        <v>0</v>
      </c>
      <c r="D66" s="38"/>
      <c r="E66" s="38">
        <v>0</v>
      </c>
      <c r="F66" s="38"/>
      <c r="G66" s="38"/>
      <c r="H66" s="38"/>
      <c r="I66" s="38"/>
      <c r="J66" s="38"/>
      <c r="K66" s="38"/>
      <c r="L66" s="38"/>
      <c r="M66" s="59">
        <f>E66-G66+I66-K66</f>
        <v>0</v>
      </c>
      <c r="N66" s="29"/>
      <c r="O66" s="126"/>
    </row>
    <row r="67" spans="1:15" ht="15.75">
      <c r="A67" s="28"/>
      <c r="B67" s="29" t="s">
        <v>38</v>
      </c>
      <c r="C67" s="38">
        <v>0</v>
      </c>
      <c r="D67" s="38"/>
      <c r="E67" s="38">
        <v>0</v>
      </c>
      <c r="F67" s="38"/>
      <c r="G67" s="38"/>
      <c r="H67" s="38"/>
      <c r="I67" s="38"/>
      <c r="J67" s="38"/>
      <c r="K67" s="38"/>
      <c r="L67" s="38"/>
      <c r="M67" s="60">
        <v>0</v>
      </c>
      <c r="N67" s="29"/>
      <c r="O67" s="126"/>
    </row>
    <row r="68" spans="1:15" ht="15.75">
      <c r="A68" s="28"/>
      <c r="B68" s="29" t="s">
        <v>39</v>
      </c>
      <c r="C68" s="38">
        <v>0</v>
      </c>
      <c r="D68" s="38"/>
      <c r="E68" s="38">
        <v>0</v>
      </c>
      <c r="F68" s="38"/>
      <c r="G68" s="38"/>
      <c r="H68" s="38"/>
      <c r="I68" s="38"/>
      <c r="J68" s="38"/>
      <c r="K68" s="38"/>
      <c r="L68" s="38"/>
      <c r="M68" s="60">
        <v>0</v>
      </c>
      <c r="N68" s="29"/>
      <c r="O68" s="126"/>
    </row>
    <row r="69" spans="1:15" ht="15.75">
      <c r="A69" s="28"/>
      <c r="B69" s="29" t="s">
        <v>40</v>
      </c>
      <c r="C69" s="60">
        <f>SUM(C57:C68)</f>
        <v>181000</v>
      </c>
      <c r="D69" s="60"/>
      <c r="E69" s="60">
        <f>SUM(E57:E68)</f>
        <v>136010</v>
      </c>
      <c r="F69" s="38"/>
      <c r="G69" s="60"/>
      <c r="H69" s="38"/>
      <c r="I69" s="60"/>
      <c r="J69" s="38"/>
      <c r="K69" s="60"/>
      <c r="L69" s="38"/>
      <c r="M69" s="60">
        <f>SUM(M57:M68)</f>
        <v>129618</v>
      </c>
      <c r="N69" s="29"/>
      <c r="O69" s="126"/>
    </row>
    <row r="70" spans="1:15" ht="15.75">
      <c r="A70" s="28"/>
      <c r="B70" s="29"/>
      <c r="C70" s="38"/>
      <c r="D70" s="38"/>
      <c r="E70" s="38"/>
      <c r="F70" s="38"/>
      <c r="G70" s="38"/>
      <c r="H70" s="38"/>
      <c r="I70" s="38"/>
      <c r="J70" s="38"/>
      <c r="K70" s="38"/>
      <c r="L70" s="38"/>
      <c r="M70" s="60"/>
      <c r="N70" s="29"/>
      <c r="O70" s="126"/>
    </row>
    <row r="71" spans="1:15" ht="15.75">
      <c r="A71" s="8"/>
      <c r="B71" s="10"/>
      <c r="C71" s="10"/>
      <c r="D71" s="10"/>
      <c r="E71" s="10"/>
      <c r="F71" s="10"/>
      <c r="G71" s="10"/>
      <c r="H71" s="10"/>
      <c r="I71" s="10"/>
      <c r="J71" s="10"/>
      <c r="K71" s="10"/>
      <c r="L71" s="10"/>
      <c r="M71" s="10"/>
      <c r="N71" s="10"/>
      <c r="O71" s="126"/>
    </row>
    <row r="72" spans="1:15" ht="15.75">
      <c r="A72" s="8"/>
      <c r="B72" s="57" t="s">
        <v>41</v>
      </c>
      <c r="C72" s="17"/>
      <c r="D72" s="17"/>
      <c r="E72" s="17"/>
      <c r="F72" s="17"/>
      <c r="G72" s="17"/>
      <c r="H72" s="17"/>
      <c r="I72" s="17"/>
      <c r="J72" s="21"/>
      <c r="K72" s="21" t="s">
        <v>171</v>
      </c>
      <c r="L72" s="21"/>
      <c r="M72" s="21" t="s">
        <v>184</v>
      </c>
      <c r="N72" s="10"/>
      <c r="O72" s="126"/>
    </row>
    <row r="73" spans="1:15" ht="15.75">
      <c r="A73" s="28"/>
      <c r="B73" s="29" t="s">
        <v>42</v>
      </c>
      <c r="C73" s="29"/>
      <c r="D73" s="29"/>
      <c r="E73" s="29"/>
      <c r="F73" s="29"/>
      <c r="G73" s="29"/>
      <c r="H73" s="29"/>
      <c r="I73" s="29"/>
      <c r="J73" s="29"/>
      <c r="K73" s="38">
        <v>0</v>
      </c>
      <c r="L73" s="29"/>
      <c r="M73" s="59">
        <v>0</v>
      </c>
      <c r="N73" s="29"/>
      <c r="O73" s="126"/>
    </row>
    <row r="74" spans="1:15" ht="15.75">
      <c r="A74" s="28"/>
      <c r="B74" s="29" t="s">
        <v>43</v>
      </c>
      <c r="C74" s="46" t="s">
        <v>138</v>
      </c>
      <c r="D74" s="46"/>
      <c r="E74" s="64">
        <f>M46</f>
        <v>37186</v>
      </c>
      <c r="F74" s="29"/>
      <c r="G74" s="29"/>
      <c r="H74" s="29"/>
      <c r="I74" s="29"/>
      <c r="J74" s="29"/>
      <c r="K74" s="38">
        <v>7607</v>
      </c>
      <c r="L74" s="29"/>
      <c r="M74" s="59"/>
      <c r="N74" s="29"/>
      <c r="O74" s="126"/>
    </row>
    <row r="75" spans="1:15" ht="15.75">
      <c r="A75" s="28"/>
      <c r="B75" s="29" t="s">
        <v>44</v>
      </c>
      <c r="C75" s="29"/>
      <c r="D75" s="29"/>
      <c r="E75" s="29"/>
      <c r="F75" s="29"/>
      <c r="G75" s="29"/>
      <c r="H75" s="29"/>
      <c r="I75" s="29"/>
      <c r="J75" s="29"/>
      <c r="K75" s="38"/>
      <c r="L75" s="29"/>
      <c r="M75" s="59">
        <f>2372-15+1014+82+47-900</f>
        <v>2600</v>
      </c>
      <c r="N75" s="29"/>
      <c r="O75" s="126"/>
    </row>
    <row r="76" spans="1:15" ht="15.75">
      <c r="A76" s="28"/>
      <c r="B76" s="29" t="s">
        <v>45</v>
      </c>
      <c r="C76" s="29"/>
      <c r="D76" s="29"/>
      <c r="E76" s="29"/>
      <c r="F76" s="29"/>
      <c r="G76" s="29"/>
      <c r="H76" s="29"/>
      <c r="I76" s="29"/>
      <c r="J76" s="29"/>
      <c r="K76" s="38"/>
      <c r="L76" s="29"/>
      <c r="M76" s="59">
        <v>0</v>
      </c>
      <c r="N76" s="29"/>
      <c r="O76" s="126"/>
    </row>
    <row r="77" spans="1:15" ht="15.75">
      <c r="A77" s="28"/>
      <c r="B77" s="29" t="s">
        <v>46</v>
      </c>
      <c r="C77" s="29"/>
      <c r="D77" s="29"/>
      <c r="E77" s="29"/>
      <c r="F77" s="29"/>
      <c r="G77" s="29"/>
      <c r="H77" s="29"/>
      <c r="I77" s="29"/>
      <c r="J77" s="29"/>
      <c r="K77" s="38">
        <f>SUM(K73:K76)</f>
        <v>7607</v>
      </c>
      <c r="L77" s="29"/>
      <c r="M77" s="60">
        <f>SUM(M73:M76)</f>
        <v>2600</v>
      </c>
      <c r="N77" s="29"/>
      <c r="O77" s="126"/>
    </row>
    <row r="78" spans="1:15" ht="15.75">
      <c r="A78" s="28"/>
      <c r="B78" s="29" t="s">
        <v>47</v>
      </c>
      <c r="C78" s="29"/>
      <c r="D78" s="29"/>
      <c r="E78" s="29"/>
      <c r="F78" s="29"/>
      <c r="G78" s="29"/>
      <c r="H78" s="29"/>
      <c r="I78" s="29"/>
      <c r="J78" s="29"/>
      <c r="K78" s="38">
        <v>0</v>
      </c>
      <c r="L78" s="29"/>
      <c r="M78" s="59">
        <v>0</v>
      </c>
      <c r="N78" s="29"/>
      <c r="O78" s="126"/>
    </row>
    <row r="79" spans="1:15" ht="15.75">
      <c r="A79" s="28"/>
      <c r="B79" s="29" t="s">
        <v>48</v>
      </c>
      <c r="C79" s="29"/>
      <c r="D79" s="29"/>
      <c r="E79" s="29"/>
      <c r="F79" s="29"/>
      <c r="G79" s="29"/>
      <c r="H79" s="29"/>
      <c r="I79" s="29"/>
      <c r="J79" s="29"/>
      <c r="K79" s="38">
        <f>K77+K78</f>
        <v>7607</v>
      </c>
      <c r="L79" s="29"/>
      <c r="M79" s="60">
        <f>M77+M78</f>
        <v>2600</v>
      </c>
      <c r="N79" s="29"/>
      <c r="O79" s="126"/>
    </row>
    <row r="80" spans="1:15" ht="15.75">
      <c r="A80" s="28"/>
      <c r="B80" s="185" t="s">
        <v>49</v>
      </c>
      <c r="C80" s="65"/>
      <c r="D80" s="65"/>
      <c r="E80" s="29"/>
      <c r="F80" s="29"/>
      <c r="G80" s="29"/>
      <c r="H80" s="29"/>
      <c r="I80" s="29"/>
      <c r="J80" s="29"/>
      <c r="K80" s="38"/>
      <c r="L80" s="29"/>
      <c r="M80" s="59"/>
      <c r="N80" s="29"/>
      <c r="O80" s="126"/>
    </row>
    <row r="81" spans="1:15" ht="15.75">
      <c r="A81" s="28">
        <v>1</v>
      </c>
      <c r="B81" s="29" t="s">
        <v>50</v>
      </c>
      <c r="C81" s="29"/>
      <c r="D81" s="29"/>
      <c r="E81" s="29"/>
      <c r="F81" s="29"/>
      <c r="G81" s="29"/>
      <c r="H81" s="29"/>
      <c r="I81" s="29"/>
      <c r="J81" s="29"/>
      <c r="K81" s="29"/>
      <c r="L81" s="29"/>
      <c r="M81" s="59">
        <v>0</v>
      </c>
      <c r="N81" s="29"/>
      <c r="O81" s="126"/>
    </row>
    <row r="82" spans="1:15" ht="15.75">
      <c r="A82" s="28">
        <v>2</v>
      </c>
      <c r="B82" s="29" t="s">
        <v>51</v>
      </c>
      <c r="C82" s="29"/>
      <c r="D82" s="29"/>
      <c r="E82" s="29"/>
      <c r="F82" s="29"/>
      <c r="G82" s="29"/>
      <c r="H82" s="29"/>
      <c r="I82" s="29"/>
      <c r="J82" s="29"/>
      <c r="K82" s="29"/>
      <c r="L82" s="29"/>
      <c r="M82" s="59">
        <v>-4</v>
      </c>
      <c r="N82" s="29"/>
      <c r="O82" s="126"/>
    </row>
    <row r="83" spans="1:15" ht="15.75">
      <c r="A83" s="28">
        <v>3</v>
      </c>
      <c r="B83" s="29" t="s">
        <v>52</v>
      </c>
      <c r="C83" s="29"/>
      <c r="D83" s="29"/>
      <c r="E83" s="29"/>
      <c r="F83" s="29"/>
      <c r="G83" s="29"/>
      <c r="H83" s="29"/>
      <c r="I83" s="29"/>
      <c r="J83" s="29"/>
      <c r="K83" s="29"/>
      <c r="L83" s="29"/>
      <c r="M83" s="59">
        <f>-103-5</f>
        <v>-108</v>
      </c>
      <c r="N83" s="29"/>
      <c r="O83" s="126"/>
    </row>
    <row r="84" spans="1:15" ht="15.75">
      <c r="A84" s="28">
        <v>4</v>
      </c>
      <c r="B84" s="29" t="s">
        <v>53</v>
      </c>
      <c r="C84" s="29"/>
      <c r="D84" s="29"/>
      <c r="E84" s="29"/>
      <c r="F84" s="29"/>
      <c r="G84" s="29"/>
      <c r="H84" s="29"/>
      <c r="I84" s="29"/>
      <c r="J84" s="29"/>
      <c r="K84" s="29"/>
      <c r="L84" s="29"/>
      <c r="M84" s="59">
        <v>-99</v>
      </c>
      <c r="N84" s="29"/>
      <c r="O84" s="126"/>
    </row>
    <row r="85" spans="1:15" ht="15.75">
      <c r="A85" s="28">
        <v>5</v>
      </c>
      <c r="B85" s="29" t="s">
        <v>54</v>
      </c>
      <c r="C85" s="29"/>
      <c r="D85" s="29"/>
      <c r="E85" s="29"/>
      <c r="F85" s="29"/>
      <c r="G85" s="29"/>
      <c r="H85" s="29"/>
      <c r="I85" s="29"/>
      <c r="J85" s="29"/>
      <c r="K85" s="29"/>
      <c r="L85" s="29"/>
      <c r="M85" s="59">
        <v>-1640</v>
      </c>
      <c r="N85" s="29"/>
      <c r="O85" s="126"/>
    </row>
    <row r="86" spans="1:15" ht="15.75">
      <c r="A86" s="28">
        <v>6</v>
      </c>
      <c r="B86" s="29" t="s">
        <v>55</v>
      </c>
      <c r="C86" s="29"/>
      <c r="D86" s="29"/>
      <c r="E86" s="29"/>
      <c r="F86" s="29"/>
      <c r="G86" s="29"/>
      <c r="H86" s="29"/>
      <c r="I86" s="29"/>
      <c r="J86" s="29"/>
      <c r="K86" s="29"/>
      <c r="L86" s="29"/>
      <c r="M86" s="59">
        <v>-3</v>
      </c>
      <c r="N86" s="29"/>
      <c r="O86" s="126"/>
    </row>
    <row r="87" spans="1:15" ht="15.75">
      <c r="A87" s="28">
        <v>7</v>
      </c>
      <c r="B87" s="29" t="s">
        <v>56</v>
      </c>
      <c r="C87" s="29"/>
      <c r="D87" s="29"/>
      <c r="E87" s="29"/>
      <c r="F87" s="29"/>
      <c r="G87" s="29"/>
      <c r="H87" s="29"/>
      <c r="I87" s="29"/>
      <c r="J87" s="29"/>
      <c r="K87" s="29"/>
      <c r="L87" s="29"/>
      <c r="M87" s="59">
        <v>-262</v>
      </c>
      <c r="N87" s="29"/>
      <c r="O87" s="126"/>
    </row>
    <row r="88" spans="1:15" ht="15.75">
      <c r="A88" s="28">
        <v>8</v>
      </c>
      <c r="B88" s="29" t="s">
        <v>57</v>
      </c>
      <c r="C88" s="29"/>
      <c r="D88" s="29"/>
      <c r="E88" s="29"/>
      <c r="F88" s="29"/>
      <c r="G88" s="29"/>
      <c r="H88" s="29"/>
      <c r="I88" s="29"/>
      <c r="J88" s="29"/>
      <c r="K88" s="29"/>
      <c r="L88" s="29"/>
      <c r="M88" s="59">
        <v>0</v>
      </c>
      <c r="N88" s="29"/>
      <c r="O88" s="126"/>
    </row>
    <row r="89" spans="1:15" ht="15.75">
      <c r="A89" s="28">
        <v>9</v>
      </c>
      <c r="B89" s="29" t="s">
        <v>58</v>
      </c>
      <c r="C89" s="29"/>
      <c r="D89" s="29"/>
      <c r="E89" s="29"/>
      <c r="F89" s="29"/>
      <c r="G89" s="29"/>
      <c r="H89" s="29"/>
      <c r="I89" s="29"/>
      <c r="J89" s="29"/>
      <c r="K89" s="29"/>
      <c r="L89" s="29"/>
      <c r="M89" s="59">
        <v>0</v>
      </c>
      <c r="N89" s="29"/>
      <c r="O89" s="126"/>
    </row>
    <row r="90" spans="1:15" ht="15.75">
      <c r="A90" s="28">
        <v>10</v>
      </c>
      <c r="B90" s="29" t="s">
        <v>59</v>
      </c>
      <c r="C90" s="29"/>
      <c r="D90" s="29"/>
      <c r="E90" s="29"/>
      <c r="F90" s="29"/>
      <c r="G90" s="29"/>
      <c r="H90" s="29"/>
      <c r="I90" s="29"/>
      <c r="J90" s="29"/>
      <c r="K90" s="29"/>
      <c r="L90" s="29"/>
      <c r="M90" s="59">
        <f>-11-100</f>
        <v>-111</v>
      </c>
      <c r="N90" s="29"/>
      <c r="O90" s="126"/>
    </row>
    <row r="91" spans="1:15" ht="15.75">
      <c r="A91" s="28">
        <v>11</v>
      </c>
      <c r="B91" s="29" t="s">
        <v>60</v>
      </c>
      <c r="C91" s="29"/>
      <c r="D91" s="29"/>
      <c r="E91" s="29"/>
      <c r="F91" s="29"/>
      <c r="G91" s="29"/>
      <c r="H91" s="29"/>
      <c r="I91" s="29"/>
      <c r="J91" s="29"/>
      <c r="K91" s="29"/>
      <c r="L91" s="29"/>
      <c r="M91" s="59">
        <v>0</v>
      </c>
      <c r="N91" s="29"/>
      <c r="O91" s="126"/>
    </row>
    <row r="92" spans="1:15" ht="15.75">
      <c r="A92" s="28">
        <v>12</v>
      </c>
      <c r="B92" s="29" t="s">
        <v>61</v>
      </c>
      <c r="C92" s="29"/>
      <c r="D92" s="29"/>
      <c r="E92" s="29"/>
      <c r="F92" s="29"/>
      <c r="G92" s="29"/>
      <c r="H92" s="29"/>
      <c r="I92" s="29"/>
      <c r="J92" s="29"/>
      <c r="K92" s="29"/>
      <c r="L92" s="29"/>
      <c r="M92" s="59">
        <f>-M79-SUM(M82:M91)</f>
        <v>-373</v>
      </c>
      <c r="N92" s="29"/>
      <c r="O92" s="126"/>
    </row>
    <row r="93" spans="1:15" ht="15.75">
      <c r="A93" s="28"/>
      <c r="B93" s="185" t="s">
        <v>62</v>
      </c>
      <c r="C93" s="65"/>
      <c r="D93" s="65"/>
      <c r="E93" s="29"/>
      <c r="F93" s="29"/>
      <c r="G93" s="29"/>
      <c r="H93" s="29"/>
      <c r="I93" s="29"/>
      <c r="J93" s="29"/>
      <c r="K93" s="29"/>
      <c r="L93" s="29"/>
      <c r="M93" s="66"/>
      <c r="N93" s="29"/>
      <c r="O93" s="126"/>
    </row>
    <row r="94" spans="1:15" ht="15.75">
      <c r="A94" s="28"/>
      <c r="B94" s="29" t="s">
        <v>63</v>
      </c>
      <c r="C94" s="65"/>
      <c r="D94" s="65"/>
      <c r="E94" s="29"/>
      <c r="F94" s="29"/>
      <c r="G94" s="29"/>
      <c r="H94" s="29"/>
      <c r="I94" s="29"/>
      <c r="J94" s="29"/>
      <c r="K94" s="38">
        <f>-K138</f>
        <v>-1</v>
      </c>
      <c r="L94" s="38"/>
      <c r="M94" s="59"/>
      <c r="N94" s="29"/>
      <c r="O94" s="126"/>
    </row>
    <row r="95" spans="1:15" ht="15.75">
      <c r="A95" s="28"/>
      <c r="B95" s="29" t="s">
        <v>64</v>
      </c>
      <c r="C95" s="29"/>
      <c r="D95" s="29"/>
      <c r="E95" s="29"/>
      <c r="F95" s="29"/>
      <c r="G95" s="29"/>
      <c r="H95" s="29"/>
      <c r="I95" s="29"/>
      <c r="J95" s="29"/>
      <c r="K95" s="38">
        <f>-I138</f>
        <v>-1214</v>
      </c>
      <c r="L95" s="38"/>
      <c r="M95" s="59"/>
      <c r="N95" s="29"/>
      <c r="O95" s="126"/>
    </row>
    <row r="96" spans="1:15" ht="15.75">
      <c r="A96" s="28"/>
      <c r="B96" s="29" t="s">
        <v>65</v>
      </c>
      <c r="C96" s="29"/>
      <c r="D96" s="29"/>
      <c r="E96" s="29"/>
      <c r="F96" s="29"/>
      <c r="G96" s="29"/>
      <c r="H96" s="29"/>
      <c r="I96" s="29"/>
      <c r="J96" s="29"/>
      <c r="K96" s="38">
        <v>-6392</v>
      </c>
      <c r="L96" s="38"/>
      <c r="M96" s="59"/>
      <c r="N96" s="29"/>
      <c r="O96" s="126"/>
    </row>
    <row r="97" spans="1:15" ht="15.75">
      <c r="A97" s="28"/>
      <c r="B97" s="29" t="s">
        <v>66</v>
      </c>
      <c r="C97" s="29"/>
      <c r="D97" s="29"/>
      <c r="E97" s="29"/>
      <c r="F97" s="29"/>
      <c r="G97" s="29"/>
      <c r="H97" s="29"/>
      <c r="I97" s="29"/>
      <c r="J97" s="29"/>
      <c r="K97" s="38">
        <v>0</v>
      </c>
      <c r="L97" s="38"/>
      <c r="M97" s="59"/>
      <c r="N97" s="29"/>
      <c r="O97" s="126"/>
    </row>
    <row r="98" spans="1:15" ht="15.75">
      <c r="A98" s="28"/>
      <c r="B98" s="29" t="s">
        <v>67</v>
      </c>
      <c r="C98" s="29"/>
      <c r="D98" s="29"/>
      <c r="E98" s="29"/>
      <c r="F98" s="29"/>
      <c r="G98" s="29"/>
      <c r="H98" s="29"/>
      <c r="I98" s="29"/>
      <c r="J98" s="29"/>
      <c r="K98" s="38">
        <f>SUM(K80:K97)</f>
        <v>-7607</v>
      </c>
      <c r="L98" s="38"/>
      <c r="M98" s="38">
        <f>SUM(M80:M97)</f>
        <v>-2600</v>
      </c>
      <c r="N98" s="29"/>
      <c r="O98" s="126"/>
    </row>
    <row r="99" spans="1:15" ht="15.75">
      <c r="A99" s="28"/>
      <c r="B99" s="29" t="s">
        <v>68</v>
      </c>
      <c r="C99" s="29"/>
      <c r="D99" s="29"/>
      <c r="E99" s="29"/>
      <c r="F99" s="29"/>
      <c r="G99" s="29"/>
      <c r="H99" s="29"/>
      <c r="I99" s="29"/>
      <c r="J99" s="29"/>
      <c r="K99" s="38">
        <f>K79+K98</f>
        <v>0</v>
      </c>
      <c r="L99" s="38"/>
      <c r="M99" s="38">
        <f>M79+M98</f>
        <v>0</v>
      </c>
      <c r="N99" s="29"/>
      <c r="O99" s="126"/>
    </row>
    <row r="100" spans="1:15" ht="15.75">
      <c r="A100" s="28"/>
      <c r="B100" s="29"/>
      <c r="C100" s="29"/>
      <c r="D100" s="29"/>
      <c r="E100" s="29"/>
      <c r="F100" s="29"/>
      <c r="G100" s="29"/>
      <c r="H100" s="29"/>
      <c r="I100" s="29"/>
      <c r="J100" s="29"/>
      <c r="K100" s="38"/>
      <c r="L100" s="38"/>
      <c r="M100" s="38"/>
      <c r="N100" s="29"/>
      <c r="O100" s="126"/>
    </row>
    <row r="101" spans="1:15" ht="15.75">
      <c r="A101" s="8"/>
      <c r="B101" s="10"/>
      <c r="C101" s="10"/>
      <c r="D101" s="10"/>
      <c r="E101" s="10"/>
      <c r="F101" s="10"/>
      <c r="G101" s="10"/>
      <c r="H101" s="10"/>
      <c r="I101" s="10"/>
      <c r="J101" s="10"/>
      <c r="K101" s="10"/>
      <c r="L101" s="10"/>
      <c r="M101" s="58"/>
      <c r="N101" s="10"/>
      <c r="O101" s="126"/>
    </row>
    <row r="102" spans="1:15" ht="19.5" thickBot="1">
      <c r="A102" s="132"/>
      <c r="B102" s="133" t="s">
        <v>211</v>
      </c>
      <c r="C102" s="134"/>
      <c r="D102" s="134"/>
      <c r="E102" s="134"/>
      <c r="F102" s="134"/>
      <c r="G102" s="134"/>
      <c r="H102" s="134"/>
      <c r="I102" s="134"/>
      <c r="J102" s="134"/>
      <c r="K102" s="134"/>
      <c r="L102" s="134"/>
      <c r="M102" s="140"/>
      <c r="N102" s="136"/>
      <c r="O102" s="126"/>
    </row>
    <row r="103" spans="1:15" ht="15.75">
      <c r="A103" s="2"/>
      <c r="B103" s="77" t="s">
        <v>69</v>
      </c>
      <c r="C103" s="18"/>
      <c r="D103" s="18"/>
      <c r="E103" s="5"/>
      <c r="F103" s="5"/>
      <c r="G103" s="5"/>
      <c r="H103" s="5"/>
      <c r="I103" s="5"/>
      <c r="J103" s="5"/>
      <c r="K103" s="5"/>
      <c r="L103" s="5"/>
      <c r="M103" s="56"/>
      <c r="N103" s="5"/>
      <c r="O103" s="126"/>
    </row>
    <row r="104" spans="1:15" ht="15.75">
      <c r="A104" s="8"/>
      <c r="B104" s="24"/>
      <c r="C104" s="16"/>
      <c r="D104" s="16"/>
      <c r="E104" s="10"/>
      <c r="F104" s="10"/>
      <c r="G104" s="10"/>
      <c r="H104" s="10"/>
      <c r="I104" s="10"/>
      <c r="J104" s="10"/>
      <c r="K104" s="10"/>
      <c r="L104" s="10"/>
      <c r="M104" s="58"/>
      <c r="N104" s="10"/>
      <c r="O104" s="126"/>
    </row>
    <row r="105" spans="1:15" ht="15.75">
      <c r="A105" s="8"/>
      <c r="B105" s="186" t="s">
        <v>70</v>
      </c>
      <c r="C105" s="16"/>
      <c r="D105" s="16"/>
      <c r="E105" s="10"/>
      <c r="F105" s="10"/>
      <c r="G105" s="10"/>
      <c r="H105" s="10"/>
      <c r="I105" s="10"/>
      <c r="J105" s="10"/>
      <c r="K105" s="10"/>
      <c r="L105" s="10"/>
      <c r="M105" s="58"/>
      <c r="N105" s="10"/>
      <c r="O105" s="126"/>
    </row>
    <row r="106" spans="1:15" ht="15.75">
      <c r="A106" s="28"/>
      <c r="B106" s="29" t="s">
        <v>71</v>
      </c>
      <c r="C106" s="29"/>
      <c r="D106" s="29"/>
      <c r="E106" s="29"/>
      <c r="F106" s="29"/>
      <c r="G106" s="29"/>
      <c r="H106" s="29"/>
      <c r="I106" s="29"/>
      <c r="J106" s="29"/>
      <c r="K106" s="29"/>
      <c r="L106" s="29"/>
      <c r="M106" s="59">
        <v>3620</v>
      </c>
      <c r="N106" s="29"/>
      <c r="O106" s="126"/>
    </row>
    <row r="107" spans="1:15" ht="15.75">
      <c r="A107" s="28"/>
      <c r="B107" s="29" t="s">
        <v>72</v>
      </c>
      <c r="C107" s="29"/>
      <c r="D107" s="29"/>
      <c r="E107" s="29"/>
      <c r="F107" s="29"/>
      <c r="G107" s="29"/>
      <c r="H107" s="29"/>
      <c r="I107" s="29"/>
      <c r="J107" s="29"/>
      <c r="K107" s="29"/>
      <c r="L107" s="29"/>
      <c r="M107" s="59">
        <v>3620</v>
      </c>
      <c r="N107" s="29"/>
      <c r="O107" s="126"/>
    </row>
    <row r="108" spans="1:15" ht="15.75">
      <c r="A108" s="28"/>
      <c r="B108" s="29" t="s">
        <v>73</v>
      </c>
      <c r="C108" s="29"/>
      <c r="D108" s="29"/>
      <c r="E108" s="29"/>
      <c r="F108" s="29"/>
      <c r="G108" s="29"/>
      <c r="H108" s="29"/>
      <c r="I108" s="29"/>
      <c r="J108" s="29"/>
      <c r="K108" s="29"/>
      <c r="L108" s="29"/>
      <c r="M108" s="59">
        <v>0</v>
      </c>
      <c r="N108" s="29"/>
      <c r="O108" s="126"/>
    </row>
    <row r="109" spans="1:15" ht="15.75">
      <c r="A109" s="28"/>
      <c r="B109" s="29" t="s">
        <v>74</v>
      </c>
      <c r="C109" s="29"/>
      <c r="D109" s="29"/>
      <c r="E109" s="29"/>
      <c r="F109" s="29"/>
      <c r="G109" s="29"/>
      <c r="H109" s="29"/>
      <c r="I109" s="29"/>
      <c r="J109" s="29"/>
      <c r="K109" s="29"/>
      <c r="L109" s="29"/>
      <c r="M109" s="59">
        <v>0</v>
      </c>
      <c r="N109" s="29"/>
      <c r="O109" s="126"/>
    </row>
    <row r="110" spans="1:15" ht="15.75">
      <c r="A110" s="28"/>
      <c r="B110" s="29" t="s">
        <v>75</v>
      </c>
      <c r="C110" s="29"/>
      <c r="D110" s="29"/>
      <c r="E110" s="29"/>
      <c r="F110" s="29"/>
      <c r="G110" s="29"/>
      <c r="H110" s="29"/>
      <c r="I110" s="29"/>
      <c r="J110" s="29"/>
      <c r="K110" s="29"/>
      <c r="L110" s="29"/>
      <c r="M110" s="59">
        <v>0</v>
      </c>
      <c r="N110" s="29"/>
      <c r="O110" s="126"/>
    </row>
    <row r="111" spans="1:15" ht="15.75">
      <c r="A111" s="28"/>
      <c r="B111" s="29" t="s">
        <v>54</v>
      </c>
      <c r="C111" s="29"/>
      <c r="D111" s="29"/>
      <c r="E111" s="29"/>
      <c r="F111" s="29"/>
      <c r="G111" s="29"/>
      <c r="H111" s="29"/>
      <c r="I111" s="29"/>
      <c r="J111" s="29"/>
      <c r="K111" s="29"/>
      <c r="L111" s="29"/>
      <c r="M111" s="59">
        <v>0</v>
      </c>
      <c r="N111" s="29"/>
      <c r="O111" s="126"/>
    </row>
    <row r="112" spans="1:15" ht="15.75">
      <c r="A112" s="28"/>
      <c r="B112" s="29" t="s">
        <v>56</v>
      </c>
      <c r="C112" s="29"/>
      <c r="D112" s="29"/>
      <c r="E112" s="29"/>
      <c r="F112" s="29"/>
      <c r="G112" s="29"/>
      <c r="H112" s="29"/>
      <c r="I112" s="29"/>
      <c r="J112" s="29"/>
      <c r="K112" s="29"/>
      <c r="L112" s="29"/>
      <c r="M112" s="59">
        <v>0</v>
      </c>
      <c r="N112" s="29"/>
      <c r="O112" s="126"/>
    </row>
    <row r="113" spans="1:15" ht="15.75">
      <c r="A113" s="28"/>
      <c r="B113" s="29" t="s">
        <v>76</v>
      </c>
      <c r="C113" s="29"/>
      <c r="D113" s="29"/>
      <c r="E113" s="29"/>
      <c r="F113" s="29"/>
      <c r="G113" s="29"/>
      <c r="H113" s="29"/>
      <c r="I113" s="29"/>
      <c r="J113" s="29"/>
      <c r="K113" s="29"/>
      <c r="L113" s="29"/>
      <c r="M113" s="59">
        <f>SUM(M107:M111)</f>
        <v>3620</v>
      </c>
      <c r="N113" s="29"/>
      <c r="O113" s="126"/>
    </row>
    <row r="114" spans="1:15" ht="15.75">
      <c r="A114" s="28"/>
      <c r="B114" s="29"/>
      <c r="C114" s="29"/>
      <c r="D114" s="29"/>
      <c r="E114" s="29"/>
      <c r="F114" s="29"/>
      <c r="G114" s="29"/>
      <c r="H114" s="29"/>
      <c r="I114" s="29"/>
      <c r="J114" s="29"/>
      <c r="K114" s="29"/>
      <c r="L114" s="29"/>
      <c r="M114" s="67"/>
      <c r="N114" s="29"/>
      <c r="O114" s="126"/>
    </row>
    <row r="115" spans="1:15" ht="15.75">
      <c r="A115" s="8"/>
      <c r="B115" s="186" t="s">
        <v>38</v>
      </c>
      <c r="C115" s="10"/>
      <c r="D115" s="10"/>
      <c r="E115" s="10"/>
      <c r="F115" s="10"/>
      <c r="G115" s="10"/>
      <c r="H115" s="10"/>
      <c r="I115" s="10"/>
      <c r="J115" s="10"/>
      <c r="K115" s="10"/>
      <c r="L115" s="10"/>
      <c r="M115" s="58"/>
      <c r="N115" s="10"/>
      <c r="O115" s="126"/>
    </row>
    <row r="116" spans="1:15" ht="15.75">
      <c r="A116" s="28"/>
      <c r="B116" s="29" t="s">
        <v>77</v>
      </c>
      <c r="C116" s="29"/>
      <c r="D116" s="29"/>
      <c r="E116" s="68"/>
      <c r="F116" s="29"/>
      <c r="G116" s="29"/>
      <c r="H116" s="29"/>
      <c r="I116" s="29"/>
      <c r="J116" s="29"/>
      <c r="K116" s="29"/>
      <c r="L116" s="29"/>
      <c r="M116" s="69" t="s">
        <v>173</v>
      </c>
      <c r="N116" s="29"/>
      <c r="O116" s="126"/>
    </row>
    <row r="117" spans="1:15" ht="15.75">
      <c r="A117" s="28"/>
      <c r="B117" s="29" t="s">
        <v>78</v>
      </c>
      <c r="C117" s="31"/>
      <c r="D117" s="31"/>
      <c r="E117" s="31"/>
      <c r="F117" s="31"/>
      <c r="G117" s="31"/>
      <c r="H117" s="31"/>
      <c r="I117" s="31"/>
      <c r="J117" s="31"/>
      <c r="K117" s="31"/>
      <c r="L117" s="31"/>
      <c r="M117" s="69" t="s">
        <v>173</v>
      </c>
      <c r="N117" s="29"/>
      <c r="O117" s="126"/>
    </row>
    <row r="118" spans="1:15" ht="15.75">
      <c r="A118" s="28"/>
      <c r="B118" s="29" t="s">
        <v>79</v>
      </c>
      <c r="C118" s="29"/>
      <c r="D118" s="29"/>
      <c r="E118" s="29"/>
      <c r="F118" s="29"/>
      <c r="G118" s="29"/>
      <c r="H118" s="29"/>
      <c r="I118" s="29"/>
      <c r="J118" s="29"/>
      <c r="K118" s="29"/>
      <c r="L118" s="29"/>
      <c r="M118" s="69" t="s">
        <v>173</v>
      </c>
      <c r="N118" s="29"/>
      <c r="O118" s="126"/>
    </row>
    <row r="119" spans="1:15" ht="15.75">
      <c r="A119" s="28"/>
      <c r="B119" s="29" t="s">
        <v>80</v>
      </c>
      <c r="C119" s="29"/>
      <c r="D119" s="29"/>
      <c r="E119" s="29"/>
      <c r="F119" s="29"/>
      <c r="G119" s="29"/>
      <c r="H119" s="29"/>
      <c r="I119" s="29"/>
      <c r="J119" s="29"/>
      <c r="K119" s="29"/>
      <c r="L119" s="29"/>
      <c r="M119" s="69" t="s">
        <v>173</v>
      </c>
      <c r="N119" s="29"/>
      <c r="O119" s="126"/>
    </row>
    <row r="120" spans="1:15" ht="15.75">
      <c r="A120" s="28"/>
      <c r="B120" s="29"/>
      <c r="C120" s="29"/>
      <c r="D120" s="29"/>
      <c r="E120" s="29"/>
      <c r="F120" s="29"/>
      <c r="G120" s="29"/>
      <c r="H120" s="29"/>
      <c r="I120" s="29"/>
      <c r="J120" s="29"/>
      <c r="K120" s="29"/>
      <c r="L120" s="29"/>
      <c r="M120" s="67"/>
      <c r="N120" s="29"/>
      <c r="O120" s="126"/>
    </row>
    <row r="121" spans="1:15" ht="15.75">
      <c r="A121" s="8"/>
      <c r="B121" s="186" t="s">
        <v>81</v>
      </c>
      <c r="C121" s="16"/>
      <c r="D121" s="16"/>
      <c r="E121" s="10"/>
      <c r="F121" s="10"/>
      <c r="G121" s="10"/>
      <c r="H121" s="10"/>
      <c r="I121" s="10"/>
      <c r="J121" s="10"/>
      <c r="K121" s="10"/>
      <c r="L121" s="10"/>
      <c r="M121" s="70"/>
      <c r="N121" s="10"/>
      <c r="O121" s="126"/>
    </row>
    <row r="122" spans="1:15" ht="15.75">
      <c r="A122" s="28"/>
      <c r="B122" s="29" t="s">
        <v>82</v>
      </c>
      <c r="C122" s="29"/>
      <c r="D122" s="29"/>
      <c r="E122" s="29"/>
      <c r="F122" s="29"/>
      <c r="G122" s="29"/>
      <c r="H122" s="29"/>
      <c r="I122" s="29"/>
      <c r="J122" s="29"/>
      <c r="K122" s="29"/>
      <c r="L122" s="29"/>
      <c r="M122" s="59">
        <v>0</v>
      </c>
      <c r="N122" s="29"/>
      <c r="O122" s="126"/>
    </row>
    <row r="123" spans="1:15" ht="15.75">
      <c r="A123" s="28"/>
      <c r="B123" s="29" t="s">
        <v>83</v>
      </c>
      <c r="C123" s="29"/>
      <c r="D123" s="29"/>
      <c r="E123" s="29"/>
      <c r="F123" s="29"/>
      <c r="G123" s="29"/>
      <c r="H123" s="29"/>
      <c r="I123" s="29"/>
      <c r="J123" s="29"/>
      <c r="K123" s="29"/>
      <c r="L123" s="29"/>
      <c r="M123" s="59">
        <v>0</v>
      </c>
      <c r="N123" s="29"/>
      <c r="O123" s="126"/>
    </row>
    <row r="124" spans="1:15" ht="15.75">
      <c r="A124" s="28"/>
      <c r="B124" s="29" t="s">
        <v>84</v>
      </c>
      <c r="C124" s="29"/>
      <c r="D124" s="29"/>
      <c r="E124" s="29"/>
      <c r="F124" s="29"/>
      <c r="G124" s="29"/>
      <c r="H124" s="29"/>
      <c r="I124" s="29"/>
      <c r="J124" s="29"/>
      <c r="K124" s="29"/>
      <c r="L124" s="29"/>
      <c r="M124" s="59">
        <f>M123+M122</f>
        <v>0</v>
      </c>
      <c r="N124" s="29"/>
      <c r="O124" s="126"/>
    </row>
    <row r="125" spans="1:15" ht="15.75">
      <c r="A125" s="28"/>
      <c r="B125" s="29" t="s">
        <v>85</v>
      </c>
      <c r="C125" s="29"/>
      <c r="D125" s="29"/>
      <c r="E125" s="29"/>
      <c r="F125" s="29"/>
      <c r="G125" s="29"/>
      <c r="H125" s="29"/>
      <c r="I125" s="71"/>
      <c r="J125" s="29"/>
      <c r="K125" s="29"/>
      <c r="L125" s="29"/>
      <c r="M125" s="59">
        <f>M89</f>
        <v>0</v>
      </c>
      <c r="N125" s="29"/>
      <c r="O125" s="126"/>
    </row>
    <row r="126" spans="1:15" ht="15.75">
      <c r="A126" s="28"/>
      <c r="B126" s="29" t="s">
        <v>86</v>
      </c>
      <c r="C126" s="29"/>
      <c r="D126" s="29"/>
      <c r="E126" s="29"/>
      <c r="F126" s="29"/>
      <c r="G126" s="29"/>
      <c r="H126" s="29"/>
      <c r="I126" s="29"/>
      <c r="J126" s="29"/>
      <c r="K126" s="29"/>
      <c r="L126" s="29"/>
      <c r="M126" s="59">
        <f>M124+M125</f>
        <v>0</v>
      </c>
      <c r="N126" s="29"/>
      <c r="O126" s="126"/>
    </row>
    <row r="127" spans="1:15" ht="15.75">
      <c r="A127" s="28"/>
      <c r="B127" s="29"/>
      <c r="C127" s="29"/>
      <c r="D127" s="29"/>
      <c r="E127" s="29"/>
      <c r="F127" s="29"/>
      <c r="G127" s="29"/>
      <c r="H127" s="29"/>
      <c r="I127" s="29"/>
      <c r="J127" s="29"/>
      <c r="K127" s="29"/>
      <c r="L127" s="29"/>
      <c r="M127" s="67"/>
      <c r="N127" s="29"/>
      <c r="O127" s="126"/>
    </row>
    <row r="128" spans="1:15" ht="15.75">
      <c r="A128" s="2"/>
      <c r="B128" s="5"/>
      <c r="C128" s="5"/>
      <c r="D128" s="5"/>
      <c r="E128" s="5"/>
      <c r="F128" s="5"/>
      <c r="G128" s="5"/>
      <c r="H128" s="5"/>
      <c r="I128" s="5"/>
      <c r="J128" s="5"/>
      <c r="K128" s="5"/>
      <c r="L128" s="5"/>
      <c r="M128" s="56"/>
      <c r="N128" s="5"/>
      <c r="O128" s="126"/>
    </row>
    <row r="129" spans="1:15" ht="15.75">
      <c r="A129" s="8"/>
      <c r="B129" s="186" t="s">
        <v>87</v>
      </c>
      <c r="C129" s="16"/>
      <c r="D129" s="16"/>
      <c r="E129" s="10"/>
      <c r="F129" s="10"/>
      <c r="G129" s="10"/>
      <c r="H129" s="10"/>
      <c r="I129" s="10"/>
      <c r="J129" s="10"/>
      <c r="K129" s="10"/>
      <c r="L129" s="10"/>
      <c r="M129" s="58"/>
      <c r="N129" s="10"/>
      <c r="O129" s="126"/>
    </row>
    <row r="130" spans="1:15" ht="15.75">
      <c r="A130" s="8"/>
      <c r="B130" s="24"/>
      <c r="C130" s="16"/>
      <c r="D130" s="16"/>
      <c r="E130" s="10"/>
      <c r="F130" s="10"/>
      <c r="G130" s="10"/>
      <c r="H130" s="10"/>
      <c r="I130" s="10"/>
      <c r="J130" s="10"/>
      <c r="K130" s="10"/>
      <c r="L130" s="10"/>
      <c r="M130" s="58"/>
      <c r="N130" s="10"/>
      <c r="O130" s="126"/>
    </row>
    <row r="131" spans="1:15" ht="15.75">
      <c r="A131" s="28"/>
      <c r="B131" s="29" t="s">
        <v>88</v>
      </c>
      <c r="C131" s="72"/>
      <c r="D131" s="72"/>
      <c r="E131" s="29"/>
      <c r="F131" s="29"/>
      <c r="G131" s="29"/>
      <c r="H131" s="29"/>
      <c r="I131" s="29"/>
      <c r="J131" s="29"/>
      <c r="K131" s="29"/>
      <c r="L131" s="29"/>
      <c r="M131" s="59">
        <f>M57</f>
        <v>129618</v>
      </c>
      <c r="N131" s="29"/>
      <c r="O131" s="126"/>
    </row>
    <row r="132" spans="1:15" ht="15.75">
      <c r="A132" s="28"/>
      <c r="B132" s="29" t="s">
        <v>89</v>
      </c>
      <c r="C132" s="72"/>
      <c r="D132" s="72"/>
      <c r="E132" s="29"/>
      <c r="F132" s="29"/>
      <c r="G132" s="29"/>
      <c r="H132" s="29"/>
      <c r="I132" s="29"/>
      <c r="J132" s="29"/>
      <c r="K132" s="29"/>
      <c r="L132" s="29"/>
      <c r="M132" s="59">
        <f>M69</f>
        <v>129618</v>
      </c>
      <c r="N132" s="29"/>
      <c r="O132" s="126"/>
    </row>
    <row r="133" spans="1:15" ht="15.75">
      <c r="A133" s="28"/>
      <c r="B133" s="29"/>
      <c r="C133" s="29"/>
      <c r="D133" s="29"/>
      <c r="E133" s="29"/>
      <c r="F133" s="29"/>
      <c r="G133" s="29"/>
      <c r="H133" s="29"/>
      <c r="I133" s="29"/>
      <c r="J133" s="29"/>
      <c r="K133" s="29"/>
      <c r="L133" s="29"/>
      <c r="M133" s="67"/>
      <c r="N133" s="29"/>
      <c r="O133" s="126"/>
    </row>
    <row r="134" spans="1:15" ht="15.75">
      <c r="A134" s="2"/>
      <c r="B134" s="5"/>
      <c r="C134" s="5"/>
      <c r="D134" s="5"/>
      <c r="E134" s="5"/>
      <c r="F134" s="5"/>
      <c r="G134" s="5"/>
      <c r="H134" s="5"/>
      <c r="I134" s="5"/>
      <c r="J134" s="5"/>
      <c r="K134" s="5"/>
      <c r="L134" s="5"/>
      <c r="M134" s="56"/>
      <c r="N134" s="5"/>
      <c r="O134" s="126"/>
    </row>
    <row r="135" spans="1:15" ht="15.75">
      <c r="A135" s="8"/>
      <c r="B135" s="186" t="s">
        <v>90</v>
      </c>
      <c r="C135" s="155"/>
      <c r="D135" s="155"/>
      <c r="E135" s="190"/>
      <c r="F135" s="190"/>
      <c r="G135" s="190"/>
      <c r="H135" s="190"/>
      <c r="I135" s="187" t="s">
        <v>165</v>
      </c>
      <c r="J135" s="187"/>
      <c r="K135" s="187" t="s">
        <v>172</v>
      </c>
      <c r="L135" s="155"/>
      <c r="M135" s="188" t="s">
        <v>185</v>
      </c>
      <c r="N135" s="12"/>
      <c r="O135" s="126"/>
    </row>
    <row r="136" spans="1:15" ht="15.75">
      <c r="A136" s="28"/>
      <c r="B136" s="29" t="s">
        <v>91</v>
      </c>
      <c r="C136" s="29"/>
      <c r="D136" s="29"/>
      <c r="E136" s="29"/>
      <c r="F136" s="29"/>
      <c r="G136" s="29"/>
      <c r="H136" s="29"/>
      <c r="I136" s="59">
        <v>35000</v>
      </c>
      <c r="J136" s="29"/>
      <c r="K136" s="46" t="s">
        <v>173</v>
      </c>
      <c r="L136" s="29"/>
      <c r="M136" s="59"/>
      <c r="N136" s="29"/>
      <c r="O136" s="126"/>
    </row>
    <row r="137" spans="1:15" ht="15.75">
      <c r="A137" s="28"/>
      <c r="B137" s="29" t="s">
        <v>92</v>
      </c>
      <c r="C137" s="29"/>
      <c r="D137" s="29"/>
      <c r="E137" s="29"/>
      <c r="F137" s="29"/>
      <c r="G137" s="29"/>
      <c r="H137" s="29"/>
      <c r="I137" s="59">
        <v>12145</v>
      </c>
      <c r="J137" s="29"/>
      <c r="K137" s="59">
        <v>489</v>
      </c>
      <c r="L137" s="29"/>
      <c r="M137" s="59">
        <f>K137+I137</f>
        <v>12634</v>
      </c>
      <c r="N137" s="29"/>
      <c r="O137" s="126"/>
    </row>
    <row r="138" spans="1:15" ht="15.75">
      <c r="A138" s="28"/>
      <c r="B138" s="29" t="s">
        <v>93</v>
      </c>
      <c r="C138" s="29"/>
      <c r="D138" s="29"/>
      <c r="E138" s="29"/>
      <c r="F138" s="29"/>
      <c r="G138" s="29"/>
      <c r="H138" s="29"/>
      <c r="I138" s="29">
        <v>1214</v>
      </c>
      <c r="J138" s="29"/>
      <c r="K138" s="29">
        <v>1</v>
      </c>
      <c r="L138" s="29"/>
      <c r="M138" s="59">
        <f>K138+I138</f>
        <v>1215</v>
      </c>
      <c r="N138" s="29"/>
      <c r="O138" s="126"/>
    </row>
    <row r="139" spans="1:15" ht="15.75">
      <c r="A139" s="28"/>
      <c r="B139" s="29" t="s">
        <v>94</v>
      </c>
      <c r="C139" s="29"/>
      <c r="D139" s="29"/>
      <c r="E139" s="29"/>
      <c r="F139" s="29"/>
      <c r="G139" s="29"/>
      <c r="H139" s="29"/>
      <c r="I139" s="59">
        <f>I137+I138</f>
        <v>13359</v>
      </c>
      <c r="J139" s="29"/>
      <c r="K139" s="59">
        <f>K138+K137</f>
        <v>490</v>
      </c>
      <c r="L139" s="29"/>
      <c r="M139" s="59">
        <f>K139+I139</f>
        <v>13849</v>
      </c>
      <c r="N139" s="29"/>
      <c r="O139" s="126"/>
    </row>
    <row r="140" spans="1:15" ht="15.75">
      <c r="A140" s="28"/>
      <c r="B140" s="29" t="s">
        <v>95</v>
      </c>
      <c r="C140" s="29"/>
      <c r="D140" s="29"/>
      <c r="E140" s="29"/>
      <c r="F140" s="29"/>
      <c r="G140" s="29"/>
      <c r="H140" s="29"/>
      <c r="I140" s="59">
        <f>I136-I139</f>
        <v>21641</v>
      </c>
      <c r="J140" s="29"/>
      <c r="K140" s="46" t="s">
        <v>173</v>
      </c>
      <c r="L140" s="29"/>
      <c r="M140" s="59"/>
      <c r="N140" s="29"/>
      <c r="O140" s="126"/>
    </row>
    <row r="141" spans="1:15" ht="15.75">
      <c r="A141" s="28"/>
      <c r="B141" s="29"/>
      <c r="C141" s="29"/>
      <c r="D141" s="29"/>
      <c r="E141" s="29"/>
      <c r="F141" s="29"/>
      <c r="G141" s="29"/>
      <c r="H141" s="29"/>
      <c r="I141" s="29"/>
      <c r="J141" s="29"/>
      <c r="K141" s="29"/>
      <c r="L141" s="29"/>
      <c r="M141" s="67"/>
      <c r="N141" s="29"/>
      <c r="O141" s="126"/>
    </row>
    <row r="142" spans="1:15" ht="15.75">
      <c r="A142" s="2"/>
      <c r="B142" s="5"/>
      <c r="C142" s="5"/>
      <c r="D142" s="5"/>
      <c r="E142" s="5"/>
      <c r="F142" s="5"/>
      <c r="G142" s="5"/>
      <c r="H142" s="5"/>
      <c r="I142" s="5"/>
      <c r="J142" s="5"/>
      <c r="K142" s="5"/>
      <c r="L142" s="5"/>
      <c r="M142" s="56"/>
      <c r="N142" s="5"/>
      <c r="O142" s="126"/>
    </row>
    <row r="143" spans="1:15" ht="15.75">
      <c r="A143" s="8"/>
      <c r="B143" s="186" t="s">
        <v>96</v>
      </c>
      <c r="C143" s="16"/>
      <c r="D143" s="16"/>
      <c r="E143" s="10"/>
      <c r="F143" s="10"/>
      <c r="G143" s="10"/>
      <c r="H143" s="10"/>
      <c r="I143" s="10"/>
      <c r="J143" s="10"/>
      <c r="K143" s="10"/>
      <c r="L143" s="10"/>
      <c r="M143" s="73"/>
      <c r="N143" s="10"/>
      <c r="O143" s="126"/>
    </row>
    <row r="144" spans="1:15" ht="15.75">
      <c r="A144" s="28"/>
      <c r="B144" s="29" t="s">
        <v>97</v>
      </c>
      <c r="C144" s="29"/>
      <c r="D144" s="29"/>
      <c r="E144" s="29"/>
      <c r="F144" s="29"/>
      <c r="G144" s="29"/>
      <c r="H144" s="29"/>
      <c r="I144" s="29"/>
      <c r="J144" s="29"/>
      <c r="K144" s="29"/>
      <c r="L144" s="29"/>
      <c r="M144" s="66">
        <f>(M79+M82+M83+M84)/-M85</f>
        <v>1.4567073170731708</v>
      </c>
      <c r="N144" s="29" t="s">
        <v>186</v>
      </c>
      <c r="O144" s="126"/>
    </row>
    <row r="145" spans="1:15" ht="15.75">
      <c r="A145" s="28"/>
      <c r="B145" s="29" t="s">
        <v>98</v>
      </c>
      <c r="C145" s="29"/>
      <c r="D145" s="29"/>
      <c r="E145" s="29"/>
      <c r="F145" s="29"/>
      <c r="G145" s="29"/>
      <c r="H145" s="29"/>
      <c r="I145" s="29"/>
      <c r="J145" s="29"/>
      <c r="K145" s="29"/>
      <c r="L145" s="29"/>
      <c r="M145" s="74">
        <v>1.4</v>
      </c>
      <c r="N145" s="29" t="s">
        <v>186</v>
      </c>
      <c r="O145" s="126"/>
    </row>
    <row r="146" spans="1:15" ht="15.75">
      <c r="A146" s="28"/>
      <c r="B146" s="29" t="s">
        <v>99</v>
      </c>
      <c r="C146" s="29"/>
      <c r="D146" s="29"/>
      <c r="E146" s="29"/>
      <c r="F146" s="29"/>
      <c r="G146" s="29"/>
      <c r="H146" s="29"/>
      <c r="I146" s="29"/>
      <c r="J146" s="29"/>
      <c r="K146" s="29"/>
      <c r="L146" s="29"/>
      <c r="M146" s="66">
        <f>(M79+SUM(M82:M86))/-M87</f>
        <v>2.8473282442748094</v>
      </c>
      <c r="N146" s="29" t="s">
        <v>186</v>
      </c>
      <c r="O146" s="126"/>
    </row>
    <row r="147" spans="1:15" ht="15.75">
      <c r="A147" s="28"/>
      <c r="B147" s="29" t="s">
        <v>100</v>
      </c>
      <c r="C147" s="29"/>
      <c r="D147" s="29"/>
      <c r="E147" s="29"/>
      <c r="F147" s="29"/>
      <c r="G147" s="29"/>
      <c r="H147" s="29"/>
      <c r="I147" s="29"/>
      <c r="J147" s="29"/>
      <c r="K147" s="29"/>
      <c r="L147" s="29"/>
      <c r="M147" s="75">
        <v>3.03</v>
      </c>
      <c r="N147" s="29" t="s">
        <v>186</v>
      </c>
      <c r="O147" s="126"/>
    </row>
    <row r="148" spans="1:15" ht="15.75">
      <c r="A148" s="28"/>
      <c r="B148" s="29"/>
      <c r="C148" s="29"/>
      <c r="D148" s="29"/>
      <c r="E148" s="29"/>
      <c r="F148" s="29"/>
      <c r="G148" s="29"/>
      <c r="H148" s="29"/>
      <c r="I148" s="29"/>
      <c r="J148" s="29"/>
      <c r="K148" s="29"/>
      <c r="L148" s="29"/>
      <c r="M148" s="29"/>
      <c r="N148" s="29"/>
      <c r="O148" s="126"/>
    </row>
    <row r="149" spans="1:15" ht="15.75">
      <c r="A149" s="8"/>
      <c r="B149" s="15"/>
      <c r="C149" s="15"/>
      <c r="D149" s="15"/>
      <c r="E149" s="15"/>
      <c r="F149" s="15"/>
      <c r="G149" s="15"/>
      <c r="H149" s="15"/>
      <c r="I149" s="15"/>
      <c r="J149" s="15"/>
      <c r="K149" s="15"/>
      <c r="L149" s="15"/>
      <c r="M149" s="15"/>
      <c r="N149" s="15"/>
      <c r="O149" s="126"/>
    </row>
    <row r="150" spans="1:15" ht="19.5" thickBot="1">
      <c r="A150" s="132"/>
      <c r="B150" s="133" t="s">
        <v>211</v>
      </c>
      <c r="C150" s="138"/>
      <c r="D150" s="138"/>
      <c r="E150" s="138"/>
      <c r="F150" s="138"/>
      <c r="G150" s="138"/>
      <c r="H150" s="138"/>
      <c r="I150" s="138"/>
      <c r="J150" s="138"/>
      <c r="K150" s="138"/>
      <c r="L150" s="138"/>
      <c r="M150" s="138"/>
      <c r="N150" s="139"/>
      <c r="O150" s="126"/>
    </row>
    <row r="151" spans="1:15" ht="15.75">
      <c r="A151" s="76"/>
      <c r="B151" s="77" t="s">
        <v>101</v>
      </c>
      <c r="C151" s="78"/>
      <c r="D151" s="78"/>
      <c r="E151" s="78"/>
      <c r="F151" s="78"/>
      <c r="G151" s="78"/>
      <c r="H151" s="79"/>
      <c r="I151" s="79"/>
      <c r="J151" s="79"/>
      <c r="K151" s="80">
        <f>M42</f>
        <v>37195</v>
      </c>
      <c r="L151" s="5"/>
      <c r="M151" s="5"/>
      <c r="N151" s="5"/>
      <c r="O151" s="126"/>
    </row>
    <row r="152" spans="1:15" ht="15.75">
      <c r="A152" s="82"/>
      <c r="B152" s="83"/>
      <c r="C152" s="84"/>
      <c r="D152" s="84"/>
      <c r="E152" s="84"/>
      <c r="F152" s="84"/>
      <c r="G152" s="84"/>
      <c r="H152" s="85"/>
      <c r="I152" s="85"/>
      <c r="J152" s="85"/>
      <c r="K152" s="85"/>
      <c r="L152" s="10"/>
      <c r="M152" s="10"/>
      <c r="N152" s="10"/>
      <c r="O152" s="126"/>
    </row>
    <row r="153" spans="1:15" ht="15.75">
      <c r="A153" s="86"/>
      <c r="B153" s="40" t="s">
        <v>102</v>
      </c>
      <c r="C153" s="87"/>
      <c r="D153" s="87"/>
      <c r="E153" s="87"/>
      <c r="F153" s="87"/>
      <c r="G153" s="87"/>
      <c r="H153" s="71"/>
      <c r="I153" s="71"/>
      <c r="J153" s="71"/>
      <c r="K153" s="88">
        <v>0.08185</v>
      </c>
      <c r="L153" s="29"/>
      <c r="M153" s="29"/>
      <c r="N153" s="29"/>
      <c r="O153" s="126"/>
    </row>
    <row r="154" spans="1:15" ht="15.75">
      <c r="A154" s="86"/>
      <c r="B154" s="40" t="s">
        <v>103</v>
      </c>
      <c r="C154" s="87"/>
      <c r="D154" s="87"/>
      <c r="E154" s="87"/>
      <c r="F154" s="87"/>
      <c r="G154" s="87"/>
      <c r="H154" s="71"/>
      <c r="I154" s="71"/>
      <c r="J154" s="71"/>
      <c r="K154" s="45">
        <v>0.07577</v>
      </c>
      <c r="L154" s="29"/>
      <c r="M154" s="29"/>
      <c r="N154" s="29"/>
      <c r="O154" s="126"/>
    </row>
    <row r="155" spans="1:15" ht="15.75">
      <c r="A155" s="86"/>
      <c r="B155" s="40" t="s">
        <v>104</v>
      </c>
      <c r="C155" s="87"/>
      <c r="D155" s="87"/>
      <c r="E155" s="87"/>
      <c r="F155" s="87"/>
      <c r="G155" s="87"/>
      <c r="H155" s="71"/>
      <c r="I155" s="71"/>
      <c r="J155" s="71"/>
      <c r="K155" s="88">
        <f>K153-K154</f>
        <v>0.006080000000000002</v>
      </c>
      <c r="L155" s="29"/>
      <c r="M155" s="29"/>
      <c r="N155" s="29"/>
      <c r="O155" s="126"/>
    </row>
    <row r="156" spans="1:15" ht="15.75">
      <c r="A156" s="86"/>
      <c r="B156" s="40" t="s">
        <v>105</v>
      </c>
      <c r="C156" s="87"/>
      <c r="D156" s="87"/>
      <c r="E156" s="87"/>
      <c r="F156" s="87"/>
      <c r="G156" s="87"/>
      <c r="H156" s="71"/>
      <c r="I156" s="71"/>
      <c r="J156" s="71"/>
      <c r="K156" s="88">
        <v>0.0695</v>
      </c>
      <c r="L156" s="29"/>
      <c r="M156" s="29"/>
      <c r="N156" s="29"/>
      <c r="O156" s="126"/>
    </row>
    <row r="157" spans="1:15" ht="15.75">
      <c r="A157" s="86"/>
      <c r="B157" s="40" t="s">
        <v>106</v>
      </c>
      <c r="C157" s="87"/>
      <c r="D157" s="87"/>
      <c r="E157" s="87"/>
      <c r="F157" s="87"/>
      <c r="G157" s="87"/>
      <c r="H157" s="71"/>
      <c r="I157" s="71"/>
      <c r="J157" s="71"/>
      <c r="K157" s="88">
        <f>M31</f>
        <v>0.055481580773240065</v>
      </c>
      <c r="L157" s="29"/>
      <c r="M157" s="29"/>
      <c r="N157" s="29"/>
      <c r="O157" s="126"/>
    </row>
    <row r="158" spans="1:15" ht="15.75">
      <c r="A158" s="86"/>
      <c r="B158" s="40" t="s">
        <v>107</v>
      </c>
      <c r="C158" s="87"/>
      <c r="D158" s="87"/>
      <c r="E158" s="87"/>
      <c r="F158" s="87"/>
      <c r="G158" s="87"/>
      <c r="H158" s="71"/>
      <c r="I158" s="71"/>
      <c r="J158" s="71"/>
      <c r="K158" s="88">
        <f>K156-K157</f>
        <v>0.014018419226759941</v>
      </c>
      <c r="L158" s="29"/>
      <c r="M158" s="29"/>
      <c r="N158" s="29"/>
      <c r="O158" s="126"/>
    </row>
    <row r="159" spans="1:15" ht="15.75">
      <c r="A159" s="86"/>
      <c r="B159" s="40" t="s">
        <v>108</v>
      </c>
      <c r="C159" s="87"/>
      <c r="D159" s="87"/>
      <c r="E159" s="87"/>
      <c r="F159" s="87"/>
      <c r="G159" s="87"/>
      <c r="H159" s="71"/>
      <c r="I159" s="71"/>
      <c r="J159" s="71"/>
      <c r="K159" s="89" t="s">
        <v>174</v>
      </c>
      <c r="L159" s="29"/>
      <c r="M159" s="29"/>
      <c r="N159" s="29"/>
      <c r="O159" s="126"/>
    </row>
    <row r="160" spans="1:15" ht="15.75">
      <c r="A160" s="86"/>
      <c r="B160" s="40" t="s">
        <v>109</v>
      </c>
      <c r="C160" s="87"/>
      <c r="D160" s="87"/>
      <c r="E160" s="87"/>
      <c r="F160" s="87"/>
      <c r="G160" s="87"/>
      <c r="H160" s="71"/>
      <c r="I160" s="71"/>
      <c r="J160" s="71"/>
      <c r="K160" s="90">
        <v>19.03</v>
      </c>
      <c r="L160" s="29" t="s">
        <v>178</v>
      </c>
      <c r="M160" s="29"/>
      <c r="N160" s="29"/>
      <c r="O160" s="126"/>
    </row>
    <row r="161" spans="1:15" ht="15.75">
      <c r="A161" s="86"/>
      <c r="B161" s="40" t="s">
        <v>110</v>
      </c>
      <c r="C161" s="87"/>
      <c r="D161" s="87"/>
      <c r="E161" s="87"/>
      <c r="F161" s="87"/>
      <c r="G161" s="87"/>
      <c r="H161" s="71"/>
      <c r="I161" s="71"/>
      <c r="J161" s="71"/>
      <c r="K161" s="90">
        <v>16.13</v>
      </c>
      <c r="L161" s="29" t="s">
        <v>178</v>
      </c>
      <c r="M161" s="29"/>
      <c r="N161" s="29"/>
      <c r="O161" s="126"/>
    </row>
    <row r="162" spans="1:15" ht="15.75">
      <c r="A162" s="86"/>
      <c r="B162" s="40" t="s">
        <v>111</v>
      </c>
      <c r="C162" s="87"/>
      <c r="D162" s="87"/>
      <c r="E162" s="87"/>
      <c r="F162" s="87"/>
      <c r="G162" s="87"/>
      <c r="H162" s="71"/>
      <c r="I162" s="71"/>
      <c r="J162" s="71"/>
      <c r="K162" s="88">
        <f>G54/'July 01'!M54</f>
        <v>0.05592971105065804</v>
      </c>
      <c r="L162" s="29"/>
      <c r="M162" s="29"/>
      <c r="N162" s="29"/>
      <c r="O162" s="126"/>
    </row>
    <row r="163" spans="1:15" ht="15.75">
      <c r="A163" s="86"/>
      <c r="B163" s="40" t="s">
        <v>112</v>
      </c>
      <c r="C163" s="87"/>
      <c r="D163" s="87"/>
      <c r="E163" s="87"/>
      <c r="F163" s="87"/>
      <c r="G163" s="87"/>
      <c r="H163" s="71"/>
      <c r="I163" s="71"/>
      <c r="J163" s="71"/>
      <c r="K163" s="88">
        <v>0.1322</v>
      </c>
      <c r="L163" s="29"/>
      <c r="M163" s="29"/>
      <c r="N163" s="29"/>
      <c r="O163" s="126"/>
    </row>
    <row r="164" spans="1:15" ht="15.75">
      <c r="A164" s="86"/>
      <c r="B164" s="40"/>
      <c r="C164" s="40"/>
      <c r="D164" s="40"/>
      <c r="E164" s="40"/>
      <c r="F164" s="40"/>
      <c r="G164" s="40"/>
      <c r="H164" s="29"/>
      <c r="I164" s="29"/>
      <c r="J164" s="29"/>
      <c r="K164" s="67"/>
      <c r="L164" s="29"/>
      <c r="M164" s="91"/>
      <c r="N164" s="29"/>
      <c r="O164" s="126"/>
    </row>
    <row r="165" spans="1:15" ht="15.75">
      <c r="A165" s="92"/>
      <c r="B165" s="17" t="s">
        <v>113</v>
      </c>
      <c r="C165" s="93"/>
      <c r="D165" s="93"/>
      <c r="E165" s="94"/>
      <c r="F165" s="93"/>
      <c r="G165" s="94"/>
      <c r="H165" s="93"/>
      <c r="I165" s="94"/>
      <c r="J165" s="21" t="s">
        <v>166</v>
      </c>
      <c r="K165" s="95" t="s">
        <v>175</v>
      </c>
      <c r="L165" s="10"/>
      <c r="M165" s="10"/>
      <c r="N165" s="10"/>
      <c r="O165" s="126"/>
    </row>
    <row r="166" spans="1:15" ht="15.75">
      <c r="A166" s="96"/>
      <c r="B166" s="40" t="s">
        <v>114</v>
      </c>
      <c r="C166" s="60"/>
      <c r="D166" s="60"/>
      <c r="E166" s="60"/>
      <c r="F166" s="60"/>
      <c r="G166" s="29"/>
      <c r="H166" s="29"/>
      <c r="I166" s="29"/>
      <c r="J166" s="34">
        <v>38</v>
      </c>
      <c r="K166" s="97">
        <v>1286</v>
      </c>
      <c r="L166" s="29"/>
      <c r="M166" s="91"/>
      <c r="N166" s="98"/>
      <c r="O166" s="126"/>
    </row>
    <row r="167" spans="1:15" ht="15.75">
      <c r="A167" s="96"/>
      <c r="B167" s="40" t="s">
        <v>115</v>
      </c>
      <c r="C167" s="60"/>
      <c r="D167" s="60"/>
      <c r="E167" s="60"/>
      <c r="F167" s="60"/>
      <c r="G167" s="29"/>
      <c r="H167" s="29"/>
      <c r="I167" s="29"/>
      <c r="J167" s="34">
        <v>1</v>
      </c>
      <c r="K167" s="97">
        <v>22</v>
      </c>
      <c r="L167" s="29"/>
      <c r="M167" s="91"/>
      <c r="N167" s="98"/>
      <c r="O167" s="126"/>
    </row>
    <row r="168" spans="1:15" ht="15.75">
      <c r="A168" s="96"/>
      <c r="B168" s="189" t="s">
        <v>116</v>
      </c>
      <c r="C168" s="60"/>
      <c r="D168" s="60"/>
      <c r="E168" s="60"/>
      <c r="F168" s="60"/>
      <c r="G168" s="29"/>
      <c r="H168" s="29"/>
      <c r="I168" s="29"/>
      <c r="J168" s="29"/>
      <c r="K168" s="97">
        <v>0</v>
      </c>
      <c r="L168" s="29"/>
      <c r="M168" s="91"/>
      <c r="N168" s="98"/>
      <c r="O168" s="126"/>
    </row>
    <row r="169" spans="1:15" ht="15.75">
      <c r="A169" s="96"/>
      <c r="B169" s="189" t="s">
        <v>117</v>
      </c>
      <c r="C169" s="60"/>
      <c r="D169" s="60"/>
      <c r="E169" s="60"/>
      <c r="F169" s="60"/>
      <c r="G169" s="29"/>
      <c r="H169" s="29"/>
      <c r="I169" s="29"/>
      <c r="J169" s="29"/>
      <c r="K169" s="69" t="s">
        <v>173</v>
      </c>
      <c r="L169" s="29"/>
      <c r="M169" s="91"/>
      <c r="N169" s="98"/>
      <c r="O169" s="126"/>
    </row>
    <row r="170" spans="1:15" ht="15.75">
      <c r="A170" s="99"/>
      <c r="B170" s="189" t="s">
        <v>118</v>
      </c>
      <c r="C170" s="60"/>
      <c r="D170" s="60"/>
      <c r="E170" s="40"/>
      <c r="F170" s="40"/>
      <c r="G170" s="40"/>
      <c r="H170" s="29"/>
      <c r="I170" s="29"/>
      <c r="J170" s="29"/>
      <c r="K170" s="97"/>
      <c r="L170" s="29"/>
      <c r="M170" s="91"/>
      <c r="N170" s="100"/>
      <c r="O170" s="126"/>
    </row>
    <row r="171" spans="1:15" ht="15.75">
      <c r="A171" s="96"/>
      <c r="B171" s="40" t="s">
        <v>119</v>
      </c>
      <c r="C171" s="60"/>
      <c r="D171" s="60"/>
      <c r="E171" s="60"/>
      <c r="F171" s="60"/>
      <c r="G171" s="60"/>
      <c r="H171" s="29"/>
      <c r="I171" s="29"/>
      <c r="J171" s="29">
        <v>0</v>
      </c>
      <c r="K171" s="97">
        <v>0</v>
      </c>
      <c r="L171" s="29" t="s">
        <v>207</v>
      </c>
      <c r="M171" s="91"/>
      <c r="N171" s="100"/>
      <c r="O171" s="126"/>
    </row>
    <row r="172" spans="1:15" ht="15.75">
      <c r="A172" s="96"/>
      <c r="B172" s="40" t="s">
        <v>120</v>
      </c>
      <c r="C172" s="60"/>
      <c r="D172" s="60"/>
      <c r="E172" s="60"/>
      <c r="F172" s="60"/>
      <c r="G172" s="60"/>
      <c r="H172" s="29"/>
      <c r="I172" s="29"/>
      <c r="J172" s="29">
        <v>3</v>
      </c>
      <c r="K172" s="97">
        <v>15</v>
      </c>
      <c r="L172" s="29"/>
      <c r="M172" s="91"/>
      <c r="N172" s="100"/>
      <c r="O172" s="126"/>
    </row>
    <row r="173" spans="1:15" ht="15.75">
      <c r="A173" s="96"/>
      <c r="B173" s="40" t="s">
        <v>204</v>
      </c>
      <c r="C173" s="60"/>
      <c r="D173" s="60"/>
      <c r="E173" s="60"/>
      <c r="F173" s="60"/>
      <c r="G173" s="60"/>
      <c r="H173" s="29"/>
      <c r="I173" s="29"/>
      <c r="J173" s="29"/>
      <c r="K173" s="97">
        <v>0</v>
      </c>
      <c r="L173" s="29"/>
      <c r="M173" s="91"/>
      <c r="N173" s="100"/>
      <c r="O173" s="126"/>
    </row>
    <row r="174" spans="1:15" ht="15.75">
      <c r="A174" s="99"/>
      <c r="B174" s="189" t="s">
        <v>121</v>
      </c>
      <c r="C174" s="60"/>
      <c r="D174" s="60"/>
      <c r="E174" s="40"/>
      <c r="F174" s="40"/>
      <c r="G174" s="40"/>
      <c r="H174" s="29"/>
      <c r="I174" s="29"/>
      <c r="J174" s="29"/>
      <c r="K174" s="97"/>
      <c r="L174" s="29"/>
      <c r="M174" s="91"/>
      <c r="N174" s="100"/>
      <c r="O174" s="126"/>
    </row>
    <row r="175" spans="1:15" ht="15.75">
      <c r="A175" s="99"/>
      <c r="B175" s="40" t="s">
        <v>122</v>
      </c>
      <c r="C175" s="60"/>
      <c r="D175" s="60"/>
      <c r="E175" s="40"/>
      <c r="F175" s="40"/>
      <c r="G175" s="40"/>
      <c r="H175" s="29"/>
      <c r="I175" s="29"/>
      <c r="J175" s="29">
        <v>0</v>
      </c>
      <c r="K175" s="97">
        <v>0</v>
      </c>
      <c r="L175" s="29"/>
      <c r="M175" s="91"/>
      <c r="N175" s="100"/>
      <c r="O175" s="126"/>
    </row>
    <row r="176" spans="1:15" ht="15.75">
      <c r="A176" s="96"/>
      <c r="B176" s="40" t="s">
        <v>123</v>
      </c>
      <c r="C176" s="60"/>
      <c r="D176" s="60"/>
      <c r="E176" s="101"/>
      <c r="F176" s="101"/>
      <c r="G176" s="102"/>
      <c r="H176" s="29"/>
      <c r="I176" s="29"/>
      <c r="J176" s="29"/>
      <c r="K176" s="97">
        <v>0</v>
      </c>
      <c r="L176" s="29"/>
      <c r="M176" s="91"/>
      <c r="N176" s="100"/>
      <c r="O176" s="126"/>
    </row>
    <row r="177" spans="1:15" ht="15.75">
      <c r="A177" s="96"/>
      <c r="B177" s="40" t="s">
        <v>124</v>
      </c>
      <c r="C177" s="60"/>
      <c r="D177" s="60"/>
      <c r="E177" s="101"/>
      <c r="F177" s="101"/>
      <c r="G177" s="102"/>
      <c r="H177" s="29"/>
      <c r="I177" s="29"/>
      <c r="J177" s="29"/>
      <c r="K177" s="97">
        <v>0</v>
      </c>
      <c r="L177" s="29"/>
      <c r="M177" s="91"/>
      <c r="N177" s="100"/>
      <c r="O177" s="126"/>
    </row>
    <row r="178" spans="1:15" ht="15.75">
      <c r="A178" s="96"/>
      <c r="B178" s="40" t="s">
        <v>125</v>
      </c>
      <c r="C178" s="60"/>
      <c r="D178" s="60"/>
      <c r="E178" s="103"/>
      <c r="F178" s="101"/>
      <c r="G178" s="102"/>
      <c r="H178" s="29"/>
      <c r="I178" s="29"/>
      <c r="J178" s="29"/>
      <c r="K178" s="104">
        <v>0</v>
      </c>
      <c r="L178" s="29"/>
      <c r="M178" s="91"/>
      <c r="N178" s="100"/>
      <c r="O178" s="126"/>
    </row>
    <row r="179" spans="1:15" ht="15.75">
      <c r="A179" s="96"/>
      <c r="B179" s="40"/>
      <c r="C179" s="60"/>
      <c r="D179" s="60"/>
      <c r="E179" s="103"/>
      <c r="F179" s="101"/>
      <c r="G179" s="102"/>
      <c r="H179" s="29"/>
      <c r="I179" s="29"/>
      <c r="J179" s="29"/>
      <c r="K179" s="104"/>
      <c r="L179" s="29"/>
      <c r="M179" s="91"/>
      <c r="N179" s="100"/>
      <c r="O179" s="126"/>
    </row>
    <row r="180" spans="1:15" ht="15.75">
      <c r="A180" s="8"/>
      <c r="B180" s="17" t="s">
        <v>126</v>
      </c>
      <c r="C180" s="93"/>
      <c r="D180" s="93"/>
      <c r="E180" s="94"/>
      <c r="F180" s="93"/>
      <c r="G180" s="94"/>
      <c r="H180" s="93"/>
      <c r="I180" s="95" t="s">
        <v>166</v>
      </c>
      <c r="J180" s="21" t="s">
        <v>167</v>
      </c>
      <c r="K180" s="95" t="s">
        <v>176</v>
      </c>
      <c r="L180" s="21" t="s">
        <v>167</v>
      </c>
      <c r="M180" s="10"/>
      <c r="N180" s="105"/>
      <c r="O180" s="126"/>
    </row>
    <row r="181" spans="1:15" ht="15.75">
      <c r="A181" s="28"/>
      <c r="B181" s="60" t="s">
        <v>127</v>
      </c>
      <c r="C181" s="106"/>
      <c r="D181" s="106"/>
      <c r="E181" s="60"/>
      <c r="F181" s="106"/>
      <c r="G181" s="29"/>
      <c r="H181" s="106"/>
      <c r="I181" s="60">
        <v>2663</v>
      </c>
      <c r="J181" s="106">
        <f>I181/I186</f>
        <v>0.965204784342153</v>
      </c>
      <c r="K181" s="59">
        <v>125349</v>
      </c>
      <c r="L181" s="107">
        <f>K181/K186</f>
        <v>0.9670647595241402</v>
      </c>
      <c r="M181" s="91"/>
      <c r="N181" s="100"/>
      <c r="O181" s="126"/>
    </row>
    <row r="182" spans="1:15" ht="15.75">
      <c r="A182" s="28"/>
      <c r="B182" s="60" t="s">
        <v>128</v>
      </c>
      <c r="C182" s="106"/>
      <c r="D182" s="106"/>
      <c r="E182" s="60"/>
      <c r="F182" s="106"/>
      <c r="G182" s="29"/>
      <c r="H182" s="108"/>
      <c r="I182" s="60">
        <v>29</v>
      </c>
      <c r="J182" s="106">
        <f>I182/I186</f>
        <v>0.010511054729974628</v>
      </c>
      <c r="K182" s="59">
        <v>1189</v>
      </c>
      <c r="L182" s="107">
        <f>K182/K186</f>
        <v>0.009173108673178108</v>
      </c>
      <c r="M182" s="91"/>
      <c r="N182" s="100"/>
      <c r="O182" s="126"/>
    </row>
    <row r="183" spans="1:15" ht="15.75">
      <c r="A183" s="28"/>
      <c r="B183" s="60" t="s">
        <v>129</v>
      </c>
      <c r="C183" s="106"/>
      <c r="D183" s="106"/>
      <c r="E183" s="60"/>
      <c r="F183" s="106"/>
      <c r="G183" s="29"/>
      <c r="H183" s="108"/>
      <c r="I183" s="60">
        <v>14</v>
      </c>
      <c r="J183" s="106">
        <f>I183/I186</f>
        <v>0.005074302283436027</v>
      </c>
      <c r="K183" s="59">
        <v>693</v>
      </c>
      <c r="L183" s="107">
        <f>K183/K186</f>
        <v>0.005346479655603389</v>
      </c>
      <c r="M183" s="91"/>
      <c r="N183" s="100"/>
      <c r="O183" s="126"/>
    </row>
    <row r="184" spans="1:15" ht="15.75">
      <c r="A184" s="28"/>
      <c r="B184" s="60" t="s">
        <v>130</v>
      </c>
      <c r="C184" s="106"/>
      <c r="D184" s="106"/>
      <c r="E184" s="60"/>
      <c r="F184" s="106"/>
      <c r="G184" s="29"/>
      <c r="H184" s="108"/>
      <c r="I184" s="60">
        <f>23+7+2+21</f>
        <v>53</v>
      </c>
      <c r="J184" s="106">
        <f>I184/I186</f>
        <v>0.01920985864443639</v>
      </c>
      <c r="K184" s="59">
        <f>696+135+99+1457</f>
        <v>2387</v>
      </c>
      <c r="L184" s="107">
        <f>K184/K186</f>
        <v>0.018415652147078337</v>
      </c>
      <c r="M184" s="91"/>
      <c r="N184" s="100"/>
      <c r="O184" s="126"/>
    </row>
    <row r="185" spans="1:15" ht="15.75">
      <c r="A185" s="28"/>
      <c r="B185" s="31"/>
      <c r="C185" s="106"/>
      <c r="D185" s="106"/>
      <c r="E185" s="60"/>
      <c r="F185" s="106"/>
      <c r="G185" s="29"/>
      <c r="H185" s="108"/>
      <c r="I185" s="60"/>
      <c r="J185" s="106"/>
      <c r="K185" s="59"/>
      <c r="L185" s="107"/>
      <c r="M185" s="91"/>
      <c r="N185" s="100"/>
      <c r="O185" s="126"/>
    </row>
    <row r="186" spans="1:15" ht="15.75">
      <c r="A186" s="28"/>
      <c r="B186" s="29"/>
      <c r="C186" s="29"/>
      <c r="D186" s="29"/>
      <c r="E186" s="29"/>
      <c r="F186" s="29"/>
      <c r="G186" s="29"/>
      <c r="H186" s="29"/>
      <c r="I186" s="38">
        <f>SUM(I181:I185)</f>
        <v>2759</v>
      </c>
      <c r="J186" s="110">
        <f>SUM(J181:J185)</f>
        <v>0.9999999999999999</v>
      </c>
      <c r="K186" s="59">
        <f>SUM(K181:K185)</f>
        <v>129618</v>
      </c>
      <c r="L186" s="110">
        <f>SUM(L181:L185)</f>
        <v>1</v>
      </c>
      <c r="M186" s="29"/>
      <c r="N186" s="29"/>
      <c r="O186" s="126"/>
    </row>
    <row r="187" spans="1:15" ht="15.75">
      <c r="A187" s="28"/>
      <c r="B187" s="29"/>
      <c r="C187" s="29"/>
      <c r="D187" s="29"/>
      <c r="E187" s="29"/>
      <c r="F187" s="29"/>
      <c r="G187" s="29"/>
      <c r="H187" s="29"/>
      <c r="I187" s="38"/>
      <c r="J187" s="110"/>
      <c r="K187" s="59"/>
      <c r="L187" s="110"/>
      <c r="M187" s="29"/>
      <c r="N187" s="29"/>
      <c r="O187" s="126"/>
    </row>
    <row r="188" spans="1:15" ht="15.75">
      <c r="A188" s="8"/>
      <c r="B188" s="10"/>
      <c r="C188" s="10"/>
      <c r="D188" s="10"/>
      <c r="E188" s="10"/>
      <c r="F188" s="10"/>
      <c r="G188" s="10"/>
      <c r="H188" s="10"/>
      <c r="I188" s="61"/>
      <c r="J188" s="113"/>
      <c r="K188" s="114"/>
      <c r="L188" s="113"/>
      <c r="M188" s="10"/>
      <c r="N188" s="10"/>
      <c r="O188" s="126"/>
    </row>
    <row r="189" spans="1:15" ht="15.75">
      <c r="A189" s="115"/>
      <c r="B189" s="17" t="s">
        <v>132</v>
      </c>
      <c r="C189" s="116"/>
      <c r="D189" s="116"/>
      <c r="E189" s="21" t="s">
        <v>147</v>
      </c>
      <c r="F189" s="19"/>
      <c r="G189" s="17" t="s">
        <v>156</v>
      </c>
      <c r="H189" s="15"/>
      <c r="I189" s="15"/>
      <c r="J189" s="15"/>
      <c r="K189" s="15"/>
      <c r="L189" s="15"/>
      <c r="M189" s="15"/>
      <c r="N189" s="15"/>
      <c r="O189" s="126"/>
    </row>
    <row r="190" spans="1:15" ht="15.75">
      <c r="A190" s="115"/>
      <c r="B190" s="15"/>
      <c r="C190" s="15"/>
      <c r="D190" s="15"/>
      <c r="E190" s="10"/>
      <c r="F190" s="10"/>
      <c r="G190" s="10"/>
      <c r="H190" s="15"/>
      <c r="I190" s="15"/>
      <c r="J190" s="15"/>
      <c r="K190" s="15"/>
      <c r="L190" s="15"/>
      <c r="M190" s="15"/>
      <c r="N190" s="15"/>
      <c r="O190" s="126"/>
    </row>
    <row r="191" spans="1:15" ht="15.75">
      <c r="A191" s="115"/>
      <c r="B191" s="16" t="s">
        <v>133</v>
      </c>
      <c r="C191" s="117"/>
      <c r="D191" s="117"/>
      <c r="E191" s="118" t="s">
        <v>148</v>
      </c>
      <c r="F191" s="16"/>
      <c r="G191" s="16" t="s">
        <v>157</v>
      </c>
      <c r="H191" s="117"/>
      <c r="I191" s="117"/>
      <c r="J191" s="15"/>
      <c r="K191" s="15"/>
      <c r="L191" s="15"/>
      <c r="M191" s="15"/>
      <c r="N191" s="15"/>
      <c r="O191" s="126"/>
    </row>
    <row r="192" spans="1:15" ht="15.75">
      <c r="A192" s="115"/>
      <c r="B192" s="16" t="s">
        <v>134</v>
      </c>
      <c r="C192" s="117"/>
      <c r="D192" s="117"/>
      <c r="E192" s="118" t="s">
        <v>149</v>
      </c>
      <c r="F192" s="16"/>
      <c r="G192" s="16" t="s">
        <v>158</v>
      </c>
      <c r="H192" s="117"/>
      <c r="I192" s="117"/>
      <c r="J192" s="15"/>
      <c r="K192" s="15"/>
      <c r="L192" s="15"/>
      <c r="M192" s="15"/>
      <c r="N192" s="15"/>
      <c r="O192" s="126"/>
    </row>
    <row r="193" spans="1:15" ht="15.75">
      <c r="A193" s="115"/>
      <c r="B193" s="16"/>
      <c r="C193" s="117"/>
      <c r="D193" s="117"/>
      <c r="E193" s="118"/>
      <c r="F193" s="16"/>
      <c r="G193" s="16"/>
      <c r="H193" s="117"/>
      <c r="I193" s="117"/>
      <c r="J193" s="15"/>
      <c r="K193" s="15"/>
      <c r="L193" s="15"/>
      <c r="M193" s="15"/>
      <c r="N193" s="15"/>
      <c r="O193" s="126"/>
    </row>
    <row r="194" spans="1:15" ht="15.75">
      <c r="A194" s="115"/>
      <c r="B194" s="16"/>
      <c r="C194" s="117"/>
      <c r="D194" s="117"/>
      <c r="E194" s="118"/>
      <c r="F194" s="16"/>
      <c r="G194" s="16"/>
      <c r="H194" s="117"/>
      <c r="I194" s="117"/>
      <c r="J194" s="15"/>
      <c r="K194" s="15"/>
      <c r="L194" s="15"/>
      <c r="M194" s="15"/>
      <c r="N194" s="15"/>
      <c r="O194" s="126"/>
    </row>
    <row r="195" spans="1:15" ht="18.75">
      <c r="A195" s="115"/>
      <c r="B195" s="54" t="s">
        <v>211</v>
      </c>
      <c r="C195" s="117"/>
      <c r="D195" s="117"/>
      <c r="E195" s="118"/>
      <c r="F195" s="16"/>
      <c r="G195" s="16"/>
      <c r="H195" s="117"/>
      <c r="I195" s="117"/>
      <c r="J195" s="15"/>
      <c r="K195" s="15"/>
      <c r="L195" s="15"/>
      <c r="M195" s="15"/>
      <c r="N195" s="15"/>
      <c r="O195" s="126"/>
    </row>
    <row r="196" spans="1:14" ht="15">
      <c r="A196" s="127"/>
      <c r="B196" s="127"/>
      <c r="C196" s="127"/>
      <c r="D196" s="127"/>
      <c r="E196" s="127"/>
      <c r="F196" s="127"/>
      <c r="G196" s="127"/>
      <c r="H196" s="127"/>
      <c r="I196" s="127"/>
      <c r="J196" s="127"/>
      <c r="K196" s="127"/>
      <c r="L196" s="127"/>
      <c r="M196" s="127"/>
      <c r="N196" s="127"/>
    </row>
  </sheetData>
  <printOptions horizontalCentered="1" verticalCentered="1"/>
  <pageMargins left="0.5118110236220472" right="0.5118110236220472" top="0.2755905511811024" bottom="0.6299212598425197" header="0" footer="0"/>
  <pageSetup horizontalDpi="600" verticalDpi="600" orientation="landscape" paperSize="9" scale="50" r:id="rId2"/>
  <headerFooter alignWithMargins="0">
    <oddFooter xml:space="preserve">&amp;L </oddFooter>
  </headerFooter>
  <rowBreaks count="3" manualBreakCount="3">
    <brk id="49" max="14" man="1"/>
    <brk id="102" max="14" man="1"/>
    <brk id="150" max="14" man="1"/>
  </rowBreaks>
  <drawing r:id="rId1"/>
</worksheet>
</file>

<file path=xl/worksheets/sheet11.xml><?xml version="1.0" encoding="utf-8"?>
<worksheet xmlns="http://schemas.openxmlformats.org/spreadsheetml/2006/main" xmlns:r="http://schemas.openxmlformats.org/officeDocument/2006/relationships">
  <dimension ref="A1:O196"/>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4" width="9.6640625" style="1" customWidth="1"/>
    <col min="5" max="5" width="13.6640625" style="1" customWidth="1"/>
    <col min="6" max="6" width="3.6640625" style="1" customWidth="1"/>
    <col min="7" max="7" width="12.6640625" style="1" customWidth="1"/>
    <col min="8" max="8" width="3.6640625" style="1" customWidth="1"/>
    <col min="9" max="9" width="12.6640625" style="1" customWidth="1"/>
    <col min="10" max="10" width="6.6640625" style="1" customWidth="1"/>
    <col min="11" max="11" width="12.6640625" style="1" customWidth="1"/>
    <col min="12" max="12" width="6.6640625" style="1" customWidth="1"/>
    <col min="13" max="13" width="14.6640625" style="1" customWidth="1"/>
    <col min="14" max="14" width="23.21484375" style="1" customWidth="1"/>
    <col min="15" max="16384" width="9.6640625" style="1" customWidth="1"/>
  </cols>
  <sheetData>
    <row r="1" spans="1:15" ht="20.25">
      <c r="A1" s="2"/>
      <c r="B1" s="3" t="s">
        <v>0</v>
      </c>
      <c r="C1" s="4"/>
      <c r="D1" s="4"/>
      <c r="E1" s="5"/>
      <c r="F1" s="5"/>
      <c r="G1" s="5"/>
      <c r="H1" s="5"/>
      <c r="I1" s="5"/>
      <c r="J1" s="5"/>
      <c r="K1" s="5"/>
      <c r="L1" s="5"/>
      <c r="M1" s="5"/>
      <c r="N1" s="5"/>
      <c r="O1" s="126"/>
    </row>
    <row r="2" spans="1:15" ht="15.75">
      <c r="A2" s="8"/>
      <c r="B2" s="9"/>
      <c r="C2" s="9"/>
      <c r="D2" s="9"/>
      <c r="E2" s="10"/>
      <c r="F2" s="10"/>
      <c r="G2" s="10"/>
      <c r="H2" s="10"/>
      <c r="I2" s="10"/>
      <c r="J2" s="10"/>
      <c r="K2" s="10"/>
      <c r="L2" s="10"/>
      <c r="M2" s="10"/>
      <c r="N2" s="10"/>
      <c r="O2" s="126"/>
    </row>
    <row r="3" spans="1:15" ht="15.75">
      <c r="A3" s="11"/>
      <c r="B3" s="155" t="s">
        <v>1</v>
      </c>
      <c r="C3" s="10"/>
      <c r="D3" s="10"/>
      <c r="E3" s="10"/>
      <c r="F3" s="10"/>
      <c r="G3" s="10"/>
      <c r="H3" s="10"/>
      <c r="I3" s="10"/>
      <c r="J3" s="10"/>
      <c r="K3" s="10"/>
      <c r="L3" s="10"/>
      <c r="M3" s="10"/>
      <c r="N3" s="10"/>
      <c r="O3" s="126"/>
    </row>
    <row r="4" spans="1:15" ht="15.75">
      <c r="A4" s="8"/>
      <c r="B4" s="9"/>
      <c r="C4" s="9"/>
      <c r="D4" s="9"/>
      <c r="E4" s="10"/>
      <c r="F4" s="10"/>
      <c r="G4" s="10"/>
      <c r="H4" s="10"/>
      <c r="I4" s="10"/>
      <c r="J4" s="10"/>
      <c r="K4" s="10"/>
      <c r="L4" s="10"/>
      <c r="M4" s="10"/>
      <c r="N4" s="10"/>
      <c r="O4" s="126"/>
    </row>
    <row r="5" spans="1:15" ht="15.75">
      <c r="A5" s="8"/>
      <c r="B5" s="13" t="s">
        <v>2</v>
      </c>
      <c r="C5" s="14"/>
      <c r="D5" s="14"/>
      <c r="E5" s="10"/>
      <c r="F5" s="10"/>
      <c r="G5" s="10"/>
      <c r="H5" s="10"/>
      <c r="I5" s="10"/>
      <c r="J5" s="10"/>
      <c r="K5" s="10"/>
      <c r="L5" s="10"/>
      <c r="M5" s="10"/>
      <c r="N5" s="10"/>
      <c r="O5" s="126"/>
    </row>
    <row r="6" spans="1:15" ht="15.75">
      <c r="A6" s="8"/>
      <c r="B6" s="13" t="s">
        <v>3</v>
      </c>
      <c r="C6" s="14"/>
      <c r="D6" s="14"/>
      <c r="E6" s="10"/>
      <c r="F6" s="10"/>
      <c r="G6" s="10"/>
      <c r="H6" s="10"/>
      <c r="I6" s="10"/>
      <c r="J6" s="10"/>
      <c r="K6" s="10"/>
      <c r="L6" s="10"/>
      <c r="M6" s="10"/>
      <c r="N6" s="10"/>
      <c r="O6" s="126"/>
    </row>
    <row r="7" spans="1:15" ht="15.75">
      <c r="A7" s="8"/>
      <c r="B7" s="13" t="s">
        <v>4</v>
      </c>
      <c r="C7" s="14"/>
      <c r="D7" s="14"/>
      <c r="E7" s="10"/>
      <c r="F7" s="10"/>
      <c r="G7" s="10"/>
      <c r="H7" s="10"/>
      <c r="I7" s="10"/>
      <c r="J7" s="10"/>
      <c r="K7" s="10"/>
      <c r="L7" s="10"/>
      <c r="M7" s="10"/>
      <c r="N7" s="10"/>
      <c r="O7" s="126"/>
    </row>
    <row r="8" spans="1:15" ht="15.75">
      <c r="A8" s="8"/>
      <c r="B8" s="13" t="s">
        <v>5</v>
      </c>
      <c r="C8" s="14"/>
      <c r="D8" s="14"/>
      <c r="E8" s="10"/>
      <c r="F8" s="10"/>
      <c r="G8" s="10"/>
      <c r="H8" s="10"/>
      <c r="I8" s="10"/>
      <c r="J8" s="10"/>
      <c r="K8" s="10"/>
      <c r="L8" s="10"/>
      <c r="M8" s="10"/>
      <c r="N8" s="10"/>
      <c r="O8" s="126"/>
    </row>
    <row r="9" spans="1:15" ht="15.75">
      <c r="A9" s="8"/>
      <c r="B9" s="15"/>
      <c r="C9" s="14"/>
      <c r="D9" s="14"/>
      <c r="E9" s="10"/>
      <c r="F9" s="10"/>
      <c r="G9" s="10"/>
      <c r="H9" s="10"/>
      <c r="I9" s="10"/>
      <c r="J9" s="10"/>
      <c r="K9" s="10"/>
      <c r="L9" s="10"/>
      <c r="M9" s="10"/>
      <c r="N9" s="10"/>
      <c r="O9" s="126"/>
    </row>
    <row r="10" spans="1:15" ht="15.75">
      <c r="A10" s="8"/>
      <c r="B10" s="13"/>
      <c r="C10" s="14"/>
      <c r="D10" s="14"/>
      <c r="E10" s="16"/>
      <c r="F10" s="16"/>
      <c r="G10" s="10"/>
      <c r="H10" s="10"/>
      <c r="I10" s="10"/>
      <c r="J10" s="10"/>
      <c r="K10" s="10"/>
      <c r="L10" s="10"/>
      <c r="M10" s="10"/>
      <c r="N10" s="10"/>
      <c r="O10" s="126"/>
    </row>
    <row r="11" spans="1:15" ht="15.75">
      <c r="A11" s="8"/>
      <c r="B11" s="17" t="s">
        <v>6</v>
      </c>
      <c r="C11" s="16"/>
      <c r="D11" s="16"/>
      <c r="E11" s="10"/>
      <c r="F11" s="10"/>
      <c r="G11" s="10"/>
      <c r="H11" s="10"/>
      <c r="I11" s="10"/>
      <c r="J11" s="10"/>
      <c r="K11" s="10"/>
      <c r="L11" s="10"/>
      <c r="M11" s="10"/>
      <c r="N11" s="10"/>
      <c r="O11" s="126"/>
    </row>
    <row r="12" spans="1:15" ht="15.75">
      <c r="A12" s="8"/>
      <c r="B12" s="16"/>
      <c r="C12" s="16"/>
      <c r="D12" s="16"/>
      <c r="E12" s="10"/>
      <c r="F12" s="10"/>
      <c r="G12" s="10"/>
      <c r="H12" s="10"/>
      <c r="I12" s="10"/>
      <c r="J12" s="10"/>
      <c r="K12" s="10"/>
      <c r="L12" s="10"/>
      <c r="M12" s="10"/>
      <c r="N12" s="10"/>
      <c r="O12" s="126"/>
    </row>
    <row r="13" spans="1:15" ht="15.75">
      <c r="A13" s="2"/>
      <c r="B13" s="5"/>
      <c r="C13" s="5"/>
      <c r="D13" s="5"/>
      <c r="E13" s="5"/>
      <c r="F13" s="5"/>
      <c r="G13" s="5"/>
      <c r="H13" s="5"/>
      <c r="I13" s="5"/>
      <c r="J13" s="5"/>
      <c r="K13" s="5"/>
      <c r="L13" s="5"/>
      <c r="M13" s="5"/>
      <c r="N13" s="5"/>
      <c r="O13" s="126"/>
    </row>
    <row r="14" spans="1:15" ht="15.75">
      <c r="A14" s="8"/>
      <c r="B14" s="17" t="s">
        <v>192</v>
      </c>
      <c r="C14" s="17"/>
      <c r="D14" s="17"/>
      <c r="E14" s="19"/>
      <c r="F14" s="19"/>
      <c r="G14" s="19"/>
      <c r="H14" s="19"/>
      <c r="I14" s="19"/>
      <c r="J14" s="19"/>
      <c r="K14" s="19"/>
      <c r="L14" s="19"/>
      <c r="M14" s="20" t="s">
        <v>179</v>
      </c>
      <c r="N14" s="19"/>
      <c r="O14" s="126"/>
    </row>
    <row r="15" spans="1:15" ht="15.75">
      <c r="A15" s="8"/>
      <c r="B15" s="17" t="s">
        <v>201</v>
      </c>
      <c r="C15" s="17"/>
      <c r="D15" s="17"/>
      <c r="E15" s="19"/>
      <c r="F15" s="19"/>
      <c r="G15" s="19"/>
      <c r="H15" s="19"/>
      <c r="I15" s="21"/>
      <c r="J15" s="129"/>
      <c r="K15" s="21" t="s">
        <v>205</v>
      </c>
      <c r="L15" s="129">
        <v>1</v>
      </c>
      <c r="M15" s="20"/>
      <c r="N15" s="19"/>
      <c r="O15" s="126"/>
    </row>
    <row r="16" spans="1:15" ht="15.75">
      <c r="A16" s="8"/>
      <c r="B16" s="17" t="s">
        <v>202</v>
      </c>
      <c r="C16" s="17"/>
      <c r="D16" s="17"/>
      <c r="E16" s="19"/>
      <c r="F16" s="19"/>
      <c r="G16" s="19"/>
      <c r="H16" s="19"/>
      <c r="I16" s="21"/>
      <c r="J16" s="129"/>
      <c r="K16" s="21" t="s">
        <v>205</v>
      </c>
      <c r="L16" s="129">
        <v>1</v>
      </c>
      <c r="M16" s="20"/>
      <c r="N16" s="19"/>
      <c r="O16" s="126"/>
    </row>
    <row r="17" spans="1:15" ht="15.75">
      <c r="A17" s="8"/>
      <c r="B17" s="17" t="s">
        <v>193</v>
      </c>
      <c r="C17" s="17"/>
      <c r="D17" s="17"/>
      <c r="E17" s="19"/>
      <c r="F17" s="19"/>
      <c r="G17" s="19"/>
      <c r="H17" s="19"/>
      <c r="I17" s="19"/>
      <c r="J17" s="19"/>
      <c r="K17" s="19"/>
      <c r="L17" s="19"/>
      <c r="M17" s="21" t="s">
        <v>180</v>
      </c>
      <c r="N17" s="19"/>
      <c r="O17" s="126"/>
    </row>
    <row r="18" spans="1:15" ht="15.75">
      <c r="A18" s="8"/>
      <c r="B18" s="17" t="s">
        <v>7</v>
      </c>
      <c r="C18" s="17"/>
      <c r="D18" s="17"/>
      <c r="E18" s="19"/>
      <c r="F18" s="19"/>
      <c r="G18" s="19"/>
      <c r="H18" s="19"/>
      <c r="I18" s="19"/>
      <c r="J18" s="19"/>
      <c r="K18" s="19"/>
      <c r="L18" s="19"/>
      <c r="M18" s="22">
        <v>37313</v>
      </c>
      <c r="N18" s="19"/>
      <c r="O18" s="126"/>
    </row>
    <row r="19" spans="1:15" ht="15.75">
      <c r="A19" s="8"/>
      <c r="B19" s="10"/>
      <c r="C19" s="10"/>
      <c r="D19" s="10"/>
      <c r="E19" s="10"/>
      <c r="F19" s="10"/>
      <c r="G19" s="10"/>
      <c r="H19" s="10"/>
      <c r="I19" s="10"/>
      <c r="J19" s="10"/>
      <c r="K19" s="10"/>
      <c r="L19" s="10"/>
      <c r="M19" s="23"/>
      <c r="N19" s="10"/>
      <c r="O19" s="126"/>
    </row>
    <row r="20" spans="1:15" ht="15.75">
      <c r="A20" s="8"/>
      <c r="B20" s="24" t="s">
        <v>8</v>
      </c>
      <c r="C20" s="10"/>
      <c r="D20" s="10"/>
      <c r="E20" s="10"/>
      <c r="F20" s="10"/>
      <c r="G20" s="10"/>
      <c r="H20" s="10"/>
      <c r="I20" s="10"/>
      <c r="J20" s="10"/>
      <c r="K20" s="23" t="s">
        <v>168</v>
      </c>
      <c r="L20" s="10"/>
      <c r="M20" s="15"/>
      <c r="N20" s="10"/>
      <c r="O20" s="126"/>
    </row>
    <row r="21" spans="1:15" ht="15.75">
      <c r="A21" s="8"/>
      <c r="B21" s="10"/>
      <c r="C21" s="10"/>
      <c r="D21" s="10"/>
      <c r="E21" s="10"/>
      <c r="F21" s="10"/>
      <c r="G21" s="10"/>
      <c r="H21" s="10"/>
      <c r="I21" s="10"/>
      <c r="J21" s="10"/>
      <c r="K21" s="10"/>
      <c r="L21" s="10"/>
      <c r="M21" s="25"/>
      <c r="N21" s="10"/>
      <c r="O21" s="126"/>
    </row>
    <row r="22" spans="1:15" ht="15.75">
      <c r="A22" s="8"/>
      <c r="B22" s="10"/>
      <c r="C22" s="175" t="s">
        <v>209</v>
      </c>
      <c r="D22" s="175" t="s">
        <v>210</v>
      </c>
      <c r="E22" s="177" t="s">
        <v>139</v>
      </c>
      <c r="F22" s="177"/>
      <c r="G22" s="177" t="s">
        <v>150</v>
      </c>
      <c r="H22" s="177"/>
      <c r="I22" s="177" t="s">
        <v>159</v>
      </c>
      <c r="J22" s="195"/>
      <c r="K22" s="195"/>
      <c r="L22" s="15"/>
      <c r="M22" s="15"/>
      <c r="N22" s="10"/>
      <c r="O22" s="126"/>
    </row>
    <row r="23" spans="1:15" ht="15.75">
      <c r="A23" s="28"/>
      <c r="B23" s="29" t="s">
        <v>9</v>
      </c>
      <c r="C23" s="176" t="s">
        <v>136</v>
      </c>
      <c r="D23" s="176" t="s">
        <v>136</v>
      </c>
      <c r="E23" s="30" t="s">
        <v>140</v>
      </c>
      <c r="F23" s="30"/>
      <c r="G23" s="30" t="s">
        <v>140</v>
      </c>
      <c r="H23" s="30"/>
      <c r="I23" s="30" t="s">
        <v>160</v>
      </c>
      <c r="J23" s="30"/>
      <c r="K23" s="30"/>
      <c r="L23" s="31"/>
      <c r="M23" s="31"/>
      <c r="N23" s="29"/>
      <c r="O23" s="126"/>
    </row>
    <row r="24" spans="1:15" ht="15.75">
      <c r="A24" s="123"/>
      <c r="B24" s="32" t="s">
        <v>10</v>
      </c>
      <c r="C24" s="32"/>
      <c r="D24" s="32"/>
      <c r="E24" s="33" t="s">
        <v>140</v>
      </c>
      <c r="F24" s="33"/>
      <c r="G24" s="33" t="s">
        <v>140</v>
      </c>
      <c r="H24" s="33"/>
      <c r="I24" s="33" t="s">
        <v>160</v>
      </c>
      <c r="J24" s="30"/>
      <c r="K24" s="30"/>
      <c r="L24" s="31"/>
      <c r="M24" s="31"/>
      <c r="N24" s="29"/>
      <c r="O24" s="126"/>
    </row>
    <row r="25" spans="1:15" ht="15.75">
      <c r="A25" s="28"/>
      <c r="B25" s="29" t="s">
        <v>11</v>
      </c>
      <c r="C25" s="29"/>
      <c r="D25" s="29"/>
      <c r="E25" s="34" t="s">
        <v>141</v>
      </c>
      <c r="F25" s="30"/>
      <c r="G25" s="34" t="s">
        <v>151</v>
      </c>
      <c r="H25" s="30"/>
      <c r="I25" s="34" t="s">
        <v>161</v>
      </c>
      <c r="J25" s="30"/>
      <c r="K25" s="34"/>
      <c r="L25" s="31"/>
      <c r="M25" s="31"/>
      <c r="N25" s="29"/>
      <c r="O25" s="126"/>
    </row>
    <row r="26" spans="1:15" ht="15.75">
      <c r="A26" s="28"/>
      <c r="B26" s="29"/>
      <c r="C26" s="29"/>
      <c r="D26" s="29"/>
      <c r="E26" s="29"/>
      <c r="F26" s="30"/>
      <c r="G26" s="30"/>
      <c r="H26" s="30"/>
      <c r="I26" s="30"/>
      <c r="J26" s="30"/>
      <c r="K26" s="30"/>
      <c r="L26" s="31"/>
      <c r="M26" s="31"/>
      <c r="N26" s="29"/>
      <c r="O26" s="126"/>
    </row>
    <row r="27" spans="1:15" ht="15.75">
      <c r="A27" s="28"/>
      <c r="B27" s="29" t="s">
        <v>12</v>
      </c>
      <c r="C27" s="29"/>
      <c r="D27" s="29"/>
      <c r="E27" s="35">
        <v>44350</v>
      </c>
      <c r="F27" s="36"/>
      <c r="G27" s="35">
        <v>119000</v>
      </c>
      <c r="H27" s="35"/>
      <c r="I27" s="35">
        <v>17650</v>
      </c>
      <c r="J27" s="35"/>
      <c r="K27" s="35"/>
      <c r="L27" s="37"/>
      <c r="M27" s="35">
        <f>I27+G27+E27</f>
        <v>181000</v>
      </c>
      <c r="N27" s="38"/>
      <c r="O27" s="126"/>
    </row>
    <row r="28" spans="1:15" ht="15.75">
      <c r="A28" s="28"/>
      <c r="B28" s="29" t="s">
        <v>13</v>
      </c>
      <c r="C28" s="125">
        <v>0</v>
      </c>
      <c r="D28" s="125">
        <v>0.940907</v>
      </c>
      <c r="E28" s="35">
        <f>E27*C28</f>
        <v>0</v>
      </c>
      <c r="F28" s="36"/>
      <c r="G28" s="35">
        <f>G27*D28</f>
        <v>111967.933</v>
      </c>
      <c r="H28" s="35"/>
      <c r="I28" s="35">
        <v>17650</v>
      </c>
      <c r="J28" s="35"/>
      <c r="K28" s="35"/>
      <c r="L28" s="37"/>
      <c r="M28" s="35">
        <f>I28+G28+E28</f>
        <v>129617.933</v>
      </c>
      <c r="N28" s="38"/>
      <c r="O28" s="126"/>
    </row>
    <row r="29" spans="1:15" ht="15.75">
      <c r="A29" s="123"/>
      <c r="B29" s="32" t="s">
        <v>14</v>
      </c>
      <c r="C29" s="125">
        <v>0</v>
      </c>
      <c r="D29" s="125">
        <v>0.88467</v>
      </c>
      <c r="E29" s="41">
        <f>E27*C29</f>
        <v>0</v>
      </c>
      <c r="F29" s="42"/>
      <c r="G29" s="41">
        <f>G27*D29</f>
        <v>105275.73</v>
      </c>
      <c r="H29" s="41"/>
      <c r="I29" s="41">
        <v>17650</v>
      </c>
      <c r="J29" s="41"/>
      <c r="K29" s="41"/>
      <c r="L29" s="43"/>
      <c r="M29" s="41">
        <f>I29+G29+E29</f>
        <v>122925.73</v>
      </c>
      <c r="N29" s="38"/>
      <c r="O29" s="126"/>
    </row>
    <row r="30" spans="1:15" ht="15.75">
      <c r="A30" s="28"/>
      <c r="B30" s="29" t="s">
        <v>15</v>
      </c>
      <c r="C30" s="39"/>
      <c r="D30" s="39"/>
      <c r="E30" s="34" t="s">
        <v>142</v>
      </c>
      <c r="F30" s="29"/>
      <c r="G30" s="34" t="s">
        <v>145</v>
      </c>
      <c r="H30" s="34"/>
      <c r="I30" s="34" t="s">
        <v>162</v>
      </c>
      <c r="J30" s="34"/>
      <c r="K30" s="34"/>
      <c r="L30" s="31"/>
      <c r="M30" s="31"/>
      <c r="N30" s="29"/>
      <c r="O30" s="126"/>
    </row>
    <row r="31" spans="1:15" ht="15.75">
      <c r="A31" s="28"/>
      <c r="B31" s="29" t="s">
        <v>16</v>
      </c>
      <c r="C31" s="29"/>
      <c r="D31" s="29"/>
      <c r="E31" s="44">
        <v>0.0447125</v>
      </c>
      <c r="F31" s="29"/>
      <c r="G31" s="44">
        <v>0.0447125</v>
      </c>
      <c r="H31" s="45"/>
      <c r="I31" s="44">
        <v>0.0487125</v>
      </c>
      <c r="J31" s="45"/>
      <c r="K31" s="44"/>
      <c r="L31" s="31"/>
      <c r="M31" s="45">
        <f>SUMPRODUCT(E31:I31,E28:I28)/M28</f>
        <v>0.045257177718321585</v>
      </c>
      <c r="N31" s="29"/>
      <c r="O31" s="126"/>
    </row>
    <row r="32" spans="1:15" ht="15.75">
      <c r="A32" s="28"/>
      <c r="B32" s="29" t="s">
        <v>17</v>
      </c>
      <c r="C32" s="29"/>
      <c r="D32" s="29"/>
      <c r="E32" s="44">
        <v>0.0549625</v>
      </c>
      <c r="F32" s="29"/>
      <c r="G32" s="44">
        <v>0.0549625</v>
      </c>
      <c r="H32" s="45"/>
      <c r="I32" s="44">
        <v>0.0589625</v>
      </c>
      <c r="J32" s="45"/>
      <c r="K32" s="44"/>
      <c r="L32" s="31"/>
      <c r="M32" s="31"/>
      <c r="N32" s="29"/>
      <c r="O32" s="126"/>
    </row>
    <row r="33" spans="1:15" ht="15.75">
      <c r="A33" s="28"/>
      <c r="B33" s="29" t="s">
        <v>18</v>
      </c>
      <c r="C33" s="29"/>
      <c r="D33" s="29"/>
      <c r="E33" s="34" t="s">
        <v>143</v>
      </c>
      <c r="F33" s="29"/>
      <c r="G33" s="34" t="s">
        <v>152</v>
      </c>
      <c r="H33" s="34"/>
      <c r="I33" s="34" t="s">
        <v>152</v>
      </c>
      <c r="J33" s="34"/>
      <c r="K33" s="34"/>
      <c r="L33" s="31"/>
      <c r="M33" s="31"/>
      <c r="N33" s="29"/>
      <c r="O33" s="126"/>
    </row>
    <row r="34" spans="1:15" ht="15.75">
      <c r="A34" s="28"/>
      <c r="B34" s="29" t="s">
        <v>19</v>
      </c>
      <c r="C34" s="29"/>
      <c r="D34" s="29"/>
      <c r="E34" s="34" t="s">
        <v>144</v>
      </c>
      <c r="F34" s="29"/>
      <c r="G34" s="34" t="s">
        <v>153</v>
      </c>
      <c r="H34" s="34"/>
      <c r="I34" s="34" t="s">
        <v>153</v>
      </c>
      <c r="J34" s="34"/>
      <c r="K34" s="34"/>
      <c r="L34" s="31"/>
      <c r="M34" s="31"/>
      <c r="N34" s="29"/>
      <c r="O34" s="126"/>
    </row>
    <row r="35" spans="1:15" ht="15.75">
      <c r="A35" s="28"/>
      <c r="B35" s="29" t="s">
        <v>20</v>
      </c>
      <c r="C35" s="29"/>
      <c r="D35" s="29"/>
      <c r="E35" s="34" t="s">
        <v>145</v>
      </c>
      <c r="F35" s="29"/>
      <c r="G35" s="34" t="s">
        <v>154</v>
      </c>
      <c r="H35" s="34"/>
      <c r="I35" s="34" t="s">
        <v>163</v>
      </c>
      <c r="J35" s="34"/>
      <c r="K35" s="34"/>
      <c r="L35" s="31"/>
      <c r="M35" s="31"/>
      <c r="N35" s="29"/>
      <c r="O35" s="126"/>
    </row>
    <row r="36" spans="1:15" ht="15.75">
      <c r="A36" s="28"/>
      <c r="B36" s="29"/>
      <c r="C36" s="29"/>
      <c r="D36" s="29"/>
      <c r="E36" s="46"/>
      <c r="F36" s="46"/>
      <c r="G36" s="29"/>
      <c r="H36" s="46"/>
      <c r="I36" s="46"/>
      <c r="J36" s="46"/>
      <c r="K36" s="46"/>
      <c r="L36" s="46"/>
      <c r="M36" s="46"/>
      <c r="N36" s="29"/>
      <c r="O36" s="126"/>
    </row>
    <row r="37" spans="1:15" ht="15.75">
      <c r="A37" s="28"/>
      <c r="B37" s="29" t="s">
        <v>21</v>
      </c>
      <c r="C37" s="29"/>
      <c r="D37" s="29"/>
      <c r="E37" s="29"/>
      <c r="F37" s="29"/>
      <c r="G37" s="29"/>
      <c r="H37" s="29"/>
      <c r="I37" s="29"/>
      <c r="J37" s="29"/>
      <c r="K37" s="29"/>
      <c r="L37" s="29"/>
      <c r="M37" s="45">
        <f>(I27)/(E27+G27)</f>
        <v>0.10805019895928987</v>
      </c>
      <c r="N37" s="29"/>
      <c r="O37" s="126"/>
    </row>
    <row r="38" spans="1:15" ht="15.75">
      <c r="A38" s="28"/>
      <c r="B38" s="29" t="s">
        <v>22</v>
      </c>
      <c r="C38" s="29"/>
      <c r="D38" s="29"/>
      <c r="E38" s="29"/>
      <c r="F38" s="29"/>
      <c r="G38" s="29"/>
      <c r="H38" s="29"/>
      <c r="I38" s="29"/>
      <c r="J38" s="29"/>
      <c r="K38" s="29"/>
      <c r="L38" s="29"/>
      <c r="M38" s="45">
        <f>(I29)/(E29+G29)</f>
        <v>0.16765497612792618</v>
      </c>
      <c r="N38" s="29"/>
      <c r="O38" s="126"/>
    </row>
    <row r="39" spans="1:15" ht="15.75">
      <c r="A39" s="28"/>
      <c r="B39" s="29" t="s">
        <v>23</v>
      </c>
      <c r="C39" s="29"/>
      <c r="D39" s="29"/>
      <c r="E39" s="29"/>
      <c r="F39" s="29"/>
      <c r="G39" s="29"/>
      <c r="H39" s="29"/>
      <c r="I39" s="29"/>
      <c r="J39" s="29"/>
      <c r="K39" s="34" t="s">
        <v>169</v>
      </c>
      <c r="L39" s="34" t="s">
        <v>177</v>
      </c>
      <c r="M39" s="35">
        <v>72850</v>
      </c>
      <c r="N39" s="29"/>
      <c r="O39" s="126"/>
    </row>
    <row r="40" spans="1:15" ht="15.75">
      <c r="A40" s="28"/>
      <c r="B40" s="29"/>
      <c r="C40" s="29"/>
      <c r="D40" s="29"/>
      <c r="E40" s="29"/>
      <c r="F40" s="29"/>
      <c r="G40" s="29"/>
      <c r="H40" s="29"/>
      <c r="I40" s="29"/>
      <c r="J40" s="29"/>
      <c r="K40" s="29"/>
      <c r="L40" s="29"/>
      <c r="M40" s="47"/>
      <c r="N40" s="29"/>
      <c r="O40" s="126"/>
    </row>
    <row r="41" spans="1:15" ht="15.75">
      <c r="A41" s="28"/>
      <c r="B41" s="29" t="s">
        <v>24</v>
      </c>
      <c r="C41" s="29"/>
      <c r="D41" s="29"/>
      <c r="E41" s="29"/>
      <c r="F41" s="29"/>
      <c r="G41" s="29"/>
      <c r="H41" s="29"/>
      <c r="I41" s="29"/>
      <c r="J41" s="29"/>
      <c r="K41" s="34"/>
      <c r="L41" s="34"/>
      <c r="M41" s="34" t="s">
        <v>181</v>
      </c>
      <c r="N41" s="29"/>
      <c r="O41" s="126"/>
    </row>
    <row r="42" spans="1:15" ht="15.75">
      <c r="A42" s="28"/>
      <c r="B42" s="32" t="s">
        <v>25</v>
      </c>
      <c r="C42" s="32"/>
      <c r="D42" s="32"/>
      <c r="E42" s="32"/>
      <c r="F42" s="32"/>
      <c r="G42" s="32"/>
      <c r="H42" s="32"/>
      <c r="I42" s="32"/>
      <c r="J42" s="32"/>
      <c r="K42" s="48"/>
      <c r="L42" s="48"/>
      <c r="M42" s="49">
        <v>37287</v>
      </c>
      <c r="N42" s="29"/>
      <c r="O42" s="126"/>
    </row>
    <row r="43" spans="1:15" ht="15.75">
      <c r="A43" s="28"/>
      <c r="B43" s="29" t="s">
        <v>26</v>
      </c>
      <c r="C43" s="29"/>
      <c r="D43" s="29"/>
      <c r="E43" s="29"/>
      <c r="F43" s="29"/>
      <c r="G43" s="29"/>
      <c r="H43" s="29"/>
      <c r="I43" s="29"/>
      <c r="J43" s="29">
        <f>M43-K43+1</f>
        <v>92</v>
      </c>
      <c r="K43" s="50">
        <v>37103</v>
      </c>
      <c r="L43" s="51"/>
      <c r="M43" s="50">
        <v>37194</v>
      </c>
      <c r="N43" s="29"/>
      <c r="O43" s="126"/>
    </row>
    <row r="44" spans="1:15" ht="15.75">
      <c r="A44" s="28"/>
      <c r="B44" s="29" t="s">
        <v>27</v>
      </c>
      <c r="C44" s="29"/>
      <c r="D44" s="29"/>
      <c r="E44" s="29"/>
      <c r="F44" s="29"/>
      <c r="G44" s="29"/>
      <c r="H44" s="29"/>
      <c r="I44" s="29"/>
      <c r="J44" s="29">
        <f>M44-K44+1</f>
        <v>92</v>
      </c>
      <c r="K44" s="50">
        <v>37195</v>
      </c>
      <c r="L44" s="51"/>
      <c r="M44" s="50">
        <v>37286</v>
      </c>
      <c r="N44" s="29"/>
      <c r="O44" s="126"/>
    </row>
    <row r="45" spans="1:15" ht="15.75">
      <c r="A45" s="28"/>
      <c r="B45" s="29" t="s">
        <v>28</v>
      </c>
      <c r="C45" s="29"/>
      <c r="D45" s="29"/>
      <c r="E45" s="29"/>
      <c r="F45" s="29"/>
      <c r="G45" s="29"/>
      <c r="H45" s="29"/>
      <c r="I45" s="29"/>
      <c r="J45" s="29"/>
      <c r="K45" s="50"/>
      <c r="L45" s="51"/>
      <c r="M45" s="50" t="s">
        <v>182</v>
      </c>
      <c r="N45" s="29"/>
      <c r="O45" s="126"/>
    </row>
    <row r="46" spans="1:15" ht="15.75">
      <c r="A46" s="28"/>
      <c r="B46" s="29" t="s">
        <v>29</v>
      </c>
      <c r="C46" s="29"/>
      <c r="D46" s="29"/>
      <c r="E46" s="29"/>
      <c r="F46" s="29"/>
      <c r="G46" s="29"/>
      <c r="H46" s="29"/>
      <c r="I46" s="29"/>
      <c r="J46" s="29"/>
      <c r="K46" s="50"/>
      <c r="L46" s="51"/>
      <c r="M46" s="50">
        <v>37278</v>
      </c>
      <c r="N46" s="29"/>
      <c r="O46" s="126"/>
    </row>
    <row r="47" spans="1:15" ht="15.75">
      <c r="A47" s="28"/>
      <c r="B47" s="29"/>
      <c r="C47" s="29"/>
      <c r="D47" s="29"/>
      <c r="E47" s="29"/>
      <c r="F47" s="29"/>
      <c r="G47" s="29"/>
      <c r="H47" s="29"/>
      <c r="I47" s="29"/>
      <c r="J47" s="29"/>
      <c r="K47" s="50"/>
      <c r="L47" s="51"/>
      <c r="M47" s="50"/>
      <c r="N47" s="29"/>
      <c r="O47" s="126"/>
    </row>
    <row r="48" spans="1:15" ht="15.75">
      <c r="A48" s="8"/>
      <c r="B48" s="10"/>
      <c r="C48" s="10"/>
      <c r="D48" s="10"/>
      <c r="E48" s="10"/>
      <c r="F48" s="10"/>
      <c r="G48" s="10"/>
      <c r="H48" s="10"/>
      <c r="I48" s="10"/>
      <c r="J48" s="10"/>
      <c r="K48" s="52"/>
      <c r="L48" s="53"/>
      <c r="M48" s="52"/>
      <c r="N48" s="10"/>
      <c r="O48" s="126"/>
    </row>
    <row r="49" spans="1:15" ht="19.5" thickBot="1">
      <c r="A49" s="132"/>
      <c r="B49" s="133" t="s">
        <v>212</v>
      </c>
      <c r="C49" s="134"/>
      <c r="D49" s="134"/>
      <c r="E49" s="134"/>
      <c r="F49" s="134"/>
      <c r="G49" s="134"/>
      <c r="H49" s="134"/>
      <c r="I49" s="134"/>
      <c r="J49" s="134"/>
      <c r="K49" s="134"/>
      <c r="L49" s="134"/>
      <c r="M49" s="135"/>
      <c r="N49" s="136"/>
      <c r="O49" s="126"/>
    </row>
    <row r="50" spans="1:15" ht="15.75">
      <c r="A50" s="2"/>
      <c r="B50" s="5"/>
      <c r="C50" s="5"/>
      <c r="D50" s="5"/>
      <c r="E50" s="5"/>
      <c r="F50" s="5"/>
      <c r="G50" s="5"/>
      <c r="H50" s="5"/>
      <c r="I50" s="5"/>
      <c r="J50" s="5"/>
      <c r="K50" s="5"/>
      <c r="L50" s="5"/>
      <c r="M50" s="56"/>
      <c r="N50" s="5"/>
      <c r="O50" s="126"/>
    </row>
    <row r="51" spans="1:15" ht="15.75">
      <c r="A51" s="8"/>
      <c r="B51" s="57" t="s">
        <v>31</v>
      </c>
      <c r="C51" s="16"/>
      <c r="D51" s="16"/>
      <c r="E51" s="10"/>
      <c r="F51" s="10"/>
      <c r="G51" s="10"/>
      <c r="H51" s="10"/>
      <c r="I51" s="10"/>
      <c r="J51" s="10"/>
      <c r="K51" s="10"/>
      <c r="L51" s="10"/>
      <c r="M51" s="58"/>
      <c r="N51" s="10"/>
      <c r="O51" s="126"/>
    </row>
    <row r="52" spans="1:15" ht="15.75">
      <c r="A52" s="8"/>
      <c r="B52" s="16"/>
      <c r="C52" s="16"/>
      <c r="D52" s="16"/>
      <c r="E52" s="10"/>
      <c r="F52" s="10"/>
      <c r="G52" s="10"/>
      <c r="H52" s="10"/>
      <c r="I52" s="10"/>
      <c r="J52" s="10"/>
      <c r="K52" s="10"/>
      <c r="L52" s="10"/>
      <c r="M52" s="58"/>
      <c r="N52" s="10"/>
      <c r="O52" s="126"/>
    </row>
    <row r="53" spans="1:15" ht="63">
      <c r="A53" s="191"/>
      <c r="B53" s="192" t="s">
        <v>32</v>
      </c>
      <c r="C53" s="193" t="s">
        <v>137</v>
      </c>
      <c r="D53" s="193"/>
      <c r="E53" s="193" t="s">
        <v>146</v>
      </c>
      <c r="F53" s="193"/>
      <c r="G53" s="193" t="s">
        <v>155</v>
      </c>
      <c r="H53" s="193"/>
      <c r="I53" s="193" t="s">
        <v>164</v>
      </c>
      <c r="J53" s="193"/>
      <c r="K53" s="193" t="s">
        <v>170</v>
      </c>
      <c r="L53" s="193"/>
      <c r="M53" s="194" t="s">
        <v>183</v>
      </c>
      <c r="N53" s="10"/>
      <c r="O53" s="126"/>
    </row>
    <row r="54" spans="1:15" ht="15.75">
      <c r="A54" s="28"/>
      <c r="B54" s="29" t="s">
        <v>33</v>
      </c>
      <c r="C54" s="38">
        <v>180976</v>
      </c>
      <c r="D54" s="38"/>
      <c r="E54" s="59">
        <v>129618</v>
      </c>
      <c r="F54" s="38"/>
      <c r="G54" s="38">
        <f>6692+1264+5</f>
        <v>7961</v>
      </c>
      <c r="H54" s="38"/>
      <c r="I54" s="38">
        <f>1264+5</f>
        <v>1269</v>
      </c>
      <c r="J54" s="38"/>
      <c r="K54" s="38">
        <v>0</v>
      </c>
      <c r="L54" s="38"/>
      <c r="M54" s="59">
        <f>E54-G54+I54-K54</f>
        <v>122926</v>
      </c>
      <c r="N54" s="29"/>
      <c r="O54" s="126"/>
    </row>
    <row r="55" spans="1:15" ht="15.75">
      <c r="A55" s="28"/>
      <c r="B55" s="29" t="s">
        <v>34</v>
      </c>
      <c r="C55" s="38">
        <v>24</v>
      </c>
      <c r="D55" s="38"/>
      <c r="E55" s="59">
        <v>0</v>
      </c>
      <c r="F55" s="38"/>
      <c r="G55" s="38">
        <v>0</v>
      </c>
      <c r="H55" s="38"/>
      <c r="I55" s="38">
        <v>0</v>
      </c>
      <c r="J55" s="38"/>
      <c r="K55" s="38">
        <v>0</v>
      </c>
      <c r="L55" s="38"/>
      <c r="M55" s="59">
        <f>E55-G55</f>
        <v>0</v>
      </c>
      <c r="N55" s="29"/>
      <c r="O55" s="126"/>
    </row>
    <row r="56" spans="1:15" ht="15.75">
      <c r="A56" s="28"/>
      <c r="B56" s="29"/>
      <c r="C56" s="38"/>
      <c r="D56" s="38"/>
      <c r="E56" s="59"/>
      <c r="F56" s="38"/>
      <c r="G56" s="38"/>
      <c r="H56" s="38"/>
      <c r="I56" s="38"/>
      <c r="J56" s="38"/>
      <c r="K56" s="38"/>
      <c r="L56" s="38"/>
      <c r="M56" s="59"/>
      <c r="N56" s="29"/>
      <c r="O56" s="126"/>
    </row>
    <row r="57" spans="1:15" ht="15.75">
      <c r="A57" s="28"/>
      <c r="B57" s="29" t="s">
        <v>35</v>
      </c>
      <c r="C57" s="38">
        <f>SUM(C54:C56)</f>
        <v>181000</v>
      </c>
      <c r="D57" s="38"/>
      <c r="E57" s="60">
        <v>129618</v>
      </c>
      <c r="F57" s="38"/>
      <c r="G57" s="38">
        <f>SUM(G54:G56)</f>
        <v>7961</v>
      </c>
      <c r="H57" s="38"/>
      <c r="I57" s="38">
        <f>SUM(I54:I56)</f>
        <v>1269</v>
      </c>
      <c r="J57" s="38"/>
      <c r="K57" s="38">
        <f>SUM(K54:K56)</f>
        <v>0</v>
      </c>
      <c r="L57" s="38"/>
      <c r="M57" s="60">
        <f>SUM(M54:M56)</f>
        <v>122926</v>
      </c>
      <c r="N57" s="29"/>
      <c r="O57" s="126"/>
    </row>
    <row r="58" spans="1:15" ht="15.75">
      <c r="A58" s="28"/>
      <c r="B58" s="29"/>
      <c r="C58" s="38"/>
      <c r="D58" s="38"/>
      <c r="E58" s="38"/>
      <c r="F58" s="38"/>
      <c r="G58" s="38"/>
      <c r="H58" s="38"/>
      <c r="I58" s="38"/>
      <c r="J58" s="38"/>
      <c r="K58" s="38"/>
      <c r="L58" s="38"/>
      <c r="M58" s="60"/>
      <c r="N58" s="29"/>
      <c r="O58" s="126"/>
    </row>
    <row r="59" spans="1:15" ht="15.75">
      <c r="A59" s="8"/>
      <c r="B59" s="155" t="s">
        <v>36</v>
      </c>
      <c r="C59" s="61"/>
      <c r="D59" s="61"/>
      <c r="E59" s="61"/>
      <c r="F59" s="61"/>
      <c r="G59" s="61"/>
      <c r="H59" s="61"/>
      <c r="I59" s="61"/>
      <c r="J59" s="61"/>
      <c r="K59" s="61"/>
      <c r="L59" s="61"/>
      <c r="M59" s="62"/>
      <c r="N59" s="10"/>
      <c r="O59" s="126"/>
    </row>
    <row r="60" spans="1:15" ht="15.75">
      <c r="A60" s="8"/>
      <c r="B60" s="10"/>
      <c r="C60" s="61"/>
      <c r="D60" s="61"/>
      <c r="E60" s="61"/>
      <c r="F60" s="61"/>
      <c r="G60" s="61"/>
      <c r="H60" s="61"/>
      <c r="I60" s="61"/>
      <c r="J60" s="61"/>
      <c r="K60" s="61"/>
      <c r="L60" s="61"/>
      <c r="M60" s="62"/>
      <c r="N60" s="10"/>
      <c r="O60" s="126"/>
    </row>
    <row r="61" spans="1:15" ht="15.75">
      <c r="A61" s="28"/>
      <c r="B61" s="29" t="s">
        <v>33</v>
      </c>
      <c r="C61" s="38"/>
      <c r="D61" s="38"/>
      <c r="E61" s="38"/>
      <c r="F61" s="38"/>
      <c r="G61" s="38"/>
      <c r="H61" s="38"/>
      <c r="I61" s="38"/>
      <c r="J61" s="38"/>
      <c r="K61" s="38"/>
      <c r="L61" s="38"/>
      <c r="M61" s="60"/>
      <c r="N61" s="29"/>
      <c r="O61" s="126"/>
    </row>
    <row r="62" spans="1:15" ht="15.75">
      <c r="A62" s="28"/>
      <c r="B62" s="29" t="s">
        <v>34</v>
      </c>
      <c r="C62" s="38"/>
      <c r="D62" s="38"/>
      <c r="E62" s="38"/>
      <c r="F62" s="38"/>
      <c r="G62" s="38"/>
      <c r="H62" s="38"/>
      <c r="I62" s="38"/>
      <c r="J62" s="38"/>
      <c r="K62" s="38"/>
      <c r="L62" s="38"/>
      <c r="M62" s="60"/>
      <c r="N62" s="29"/>
      <c r="O62" s="126"/>
    </row>
    <row r="63" spans="1:15" ht="15.75">
      <c r="A63" s="28"/>
      <c r="B63" s="29"/>
      <c r="C63" s="38"/>
      <c r="D63" s="38"/>
      <c r="E63" s="38"/>
      <c r="F63" s="38"/>
      <c r="G63" s="38"/>
      <c r="H63" s="38"/>
      <c r="I63" s="38"/>
      <c r="J63" s="38"/>
      <c r="K63" s="38"/>
      <c r="L63" s="38"/>
      <c r="M63" s="60"/>
      <c r="N63" s="29"/>
      <c r="O63" s="126"/>
    </row>
    <row r="64" spans="1:15" ht="15.75">
      <c r="A64" s="28"/>
      <c r="B64" s="29" t="s">
        <v>35</v>
      </c>
      <c r="C64" s="38"/>
      <c r="D64" s="38"/>
      <c r="E64" s="38"/>
      <c r="F64" s="38"/>
      <c r="G64" s="38"/>
      <c r="H64" s="38"/>
      <c r="I64" s="38"/>
      <c r="J64" s="38"/>
      <c r="K64" s="38"/>
      <c r="L64" s="38"/>
      <c r="M64" s="38"/>
      <c r="N64" s="29"/>
      <c r="O64" s="126"/>
    </row>
    <row r="65" spans="1:15" ht="15.75">
      <c r="A65" s="28"/>
      <c r="B65" s="29"/>
      <c r="C65" s="38"/>
      <c r="D65" s="38"/>
      <c r="E65" s="38"/>
      <c r="F65" s="38"/>
      <c r="G65" s="38"/>
      <c r="H65" s="38"/>
      <c r="I65" s="38"/>
      <c r="J65" s="38"/>
      <c r="K65" s="38"/>
      <c r="L65" s="38"/>
      <c r="M65" s="38"/>
      <c r="N65" s="29"/>
      <c r="O65" s="126"/>
    </row>
    <row r="66" spans="1:15" ht="15.75">
      <c r="A66" s="28"/>
      <c r="B66" s="29" t="s">
        <v>37</v>
      </c>
      <c r="C66" s="38">
        <v>0</v>
      </c>
      <c r="D66" s="38"/>
      <c r="E66" s="38">
        <v>0</v>
      </c>
      <c r="F66" s="38"/>
      <c r="G66" s="38"/>
      <c r="H66" s="38"/>
      <c r="I66" s="38"/>
      <c r="J66" s="38"/>
      <c r="K66" s="38"/>
      <c r="L66" s="38"/>
      <c r="M66" s="59">
        <f>E66-G66+I66-K66</f>
        <v>0</v>
      </c>
      <c r="N66" s="29"/>
      <c r="O66" s="126"/>
    </row>
    <row r="67" spans="1:15" ht="15.75">
      <c r="A67" s="28"/>
      <c r="B67" s="29" t="s">
        <v>38</v>
      </c>
      <c r="C67" s="38">
        <v>0</v>
      </c>
      <c r="D67" s="38"/>
      <c r="E67" s="38">
        <v>0</v>
      </c>
      <c r="F67" s="38"/>
      <c r="G67" s="38"/>
      <c r="H67" s="38"/>
      <c r="I67" s="38"/>
      <c r="J67" s="38"/>
      <c r="K67" s="38"/>
      <c r="L67" s="38"/>
      <c r="M67" s="60">
        <v>0</v>
      </c>
      <c r="N67" s="29"/>
      <c r="O67" s="126"/>
    </row>
    <row r="68" spans="1:15" ht="15.75">
      <c r="A68" s="28"/>
      <c r="B68" s="29" t="s">
        <v>39</v>
      </c>
      <c r="C68" s="38">
        <v>0</v>
      </c>
      <c r="D68" s="38"/>
      <c r="E68" s="38">
        <v>0</v>
      </c>
      <c r="F68" s="38"/>
      <c r="G68" s="38"/>
      <c r="H68" s="38"/>
      <c r="I68" s="38"/>
      <c r="J68" s="38"/>
      <c r="K68" s="38"/>
      <c r="L68" s="38"/>
      <c r="M68" s="60">
        <v>0</v>
      </c>
      <c r="N68" s="29"/>
      <c r="O68" s="126"/>
    </row>
    <row r="69" spans="1:15" ht="15.75">
      <c r="A69" s="28"/>
      <c r="B69" s="29" t="s">
        <v>40</v>
      </c>
      <c r="C69" s="60">
        <f>SUM(C57:C68)</f>
        <v>181000</v>
      </c>
      <c r="D69" s="60"/>
      <c r="E69" s="60">
        <f>SUM(E57:E68)</f>
        <v>129618</v>
      </c>
      <c r="F69" s="38"/>
      <c r="G69" s="60"/>
      <c r="H69" s="38"/>
      <c r="I69" s="60"/>
      <c r="J69" s="38"/>
      <c r="K69" s="60"/>
      <c r="L69" s="38"/>
      <c r="M69" s="60">
        <f>SUM(M57:M68)</f>
        <v>122926</v>
      </c>
      <c r="N69" s="29"/>
      <c r="O69" s="126"/>
    </row>
    <row r="70" spans="1:15" ht="15.75">
      <c r="A70" s="28"/>
      <c r="B70" s="29"/>
      <c r="C70" s="38"/>
      <c r="D70" s="38"/>
      <c r="E70" s="38"/>
      <c r="F70" s="38"/>
      <c r="G70" s="38"/>
      <c r="H70" s="38"/>
      <c r="I70" s="38"/>
      <c r="J70" s="38"/>
      <c r="K70" s="38"/>
      <c r="L70" s="38"/>
      <c r="M70" s="60"/>
      <c r="N70" s="29"/>
      <c r="O70" s="126"/>
    </row>
    <row r="71" spans="1:15" ht="15.75">
      <c r="A71" s="8"/>
      <c r="B71" s="10"/>
      <c r="C71" s="10"/>
      <c r="D71" s="10"/>
      <c r="E71" s="10"/>
      <c r="F71" s="10"/>
      <c r="G71" s="10"/>
      <c r="H71" s="10"/>
      <c r="I71" s="10"/>
      <c r="J71" s="10"/>
      <c r="K71" s="10"/>
      <c r="L71" s="10"/>
      <c r="M71" s="10"/>
      <c r="N71" s="10"/>
      <c r="O71" s="126"/>
    </row>
    <row r="72" spans="1:15" ht="15.75">
      <c r="A72" s="8"/>
      <c r="B72" s="57" t="s">
        <v>41</v>
      </c>
      <c r="C72" s="17"/>
      <c r="D72" s="17"/>
      <c r="E72" s="17"/>
      <c r="F72" s="17"/>
      <c r="G72" s="17"/>
      <c r="H72" s="17"/>
      <c r="I72" s="17"/>
      <c r="J72" s="21"/>
      <c r="K72" s="21" t="s">
        <v>171</v>
      </c>
      <c r="L72" s="21"/>
      <c r="M72" s="21" t="s">
        <v>184</v>
      </c>
      <c r="N72" s="10"/>
      <c r="O72" s="126"/>
    </row>
    <row r="73" spans="1:15" ht="15.75">
      <c r="A73" s="28"/>
      <c r="B73" s="29" t="s">
        <v>42</v>
      </c>
      <c r="C73" s="29"/>
      <c r="D73" s="29"/>
      <c r="E73" s="29"/>
      <c r="F73" s="29"/>
      <c r="G73" s="29"/>
      <c r="H73" s="29"/>
      <c r="I73" s="29"/>
      <c r="J73" s="29"/>
      <c r="K73" s="38">
        <v>0</v>
      </c>
      <c r="L73" s="29"/>
      <c r="M73" s="59">
        <v>0</v>
      </c>
      <c r="N73" s="29"/>
      <c r="O73" s="126"/>
    </row>
    <row r="74" spans="1:15" ht="15.75">
      <c r="A74" s="28"/>
      <c r="B74" s="29" t="s">
        <v>43</v>
      </c>
      <c r="C74" s="46" t="s">
        <v>138</v>
      </c>
      <c r="D74" s="46"/>
      <c r="E74" s="64">
        <f>M46</f>
        <v>37278</v>
      </c>
      <c r="F74" s="29"/>
      <c r="G74" s="29"/>
      <c r="H74" s="29"/>
      <c r="I74" s="29"/>
      <c r="J74" s="29"/>
      <c r="K74" s="38">
        <v>7961</v>
      </c>
      <c r="L74" s="29"/>
      <c r="M74" s="59"/>
      <c r="N74" s="29"/>
      <c r="O74" s="126"/>
    </row>
    <row r="75" spans="1:15" ht="15.75">
      <c r="A75" s="28"/>
      <c r="B75" s="29" t="s">
        <v>44</v>
      </c>
      <c r="C75" s="29"/>
      <c r="D75" s="29"/>
      <c r="E75" s="29"/>
      <c r="F75" s="29"/>
      <c r="G75" s="29"/>
      <c r="H75" s="29"/>
      <c r="I75" s="29"/>
      <c r="J75" s="29"/>
      <c r="K75" s="38"/>
      <c r="L75" s="29"/>
      <c r="M75" s="59">
        <f>2103-15+935+52+87-863</f>
        <v>2299</v>
      </c>
      <c r="N75" s="29"/>
      <c r="O75" s="126"/>
    </row>
    <row r="76" spans="1:15" ht="15.75">
      <c r="A76" s="28"/>
      <c r="B76" s="29" t="s">
        <v>45</v>
      </c>
      <c r="C76" s="29"/>
      <c r="D76" s="29"/>
      <c r="E76" s="29"/>
      <c r="F76" s="29"/>
      <c r="G76" s="29"/>
      <c r="H76" s="29"/>
      <c r="I76" s="29"/>
      <c r="J76" s="29"/>
      <c r="K76" s="38"/>
      <c r="L76" s="29"/>
      <c r="M76" s="59">
        <v>0</v>
      </c>
      <c r="N76" s="29"/>
      <c r="O76" s="126"/>
    </row>
    <row r="77" spans="1:15" ht="15.75">
      <c r="A77" s="28"/>
      <c r="B77" s="29" t="s">
        <v>46</v>
      </c>
      <c r="C77" s="29"/>
      <c r="D77" s="29"/>
      <c r="E77" s="29"/>
      <c r="F77" s="29"/>
      <c r="G77" s="29"/>
      <c r="H77" s="29"/>
      <c r="I77" s="29"/>
      <c r="J77" s="29"/>
      <c r="K77" s="38">
        <f>SUM(K73:K76)</f>
        <v>7961</v>
      </c>
      <c r="L77" s="29"/>
      <c r="M77" s="60">
        <f>SUM(M73:M76)</f>
        <v>2299</v>
      </c>
      <c r="N77" s="29"/>
      <c r="O77" s="126"/>
    </row>
    <row r="78" spans="1:15" ht="15.75">
      <c r="A78" s="28"/>
      <c r="B78" s="29" t="s">
        <v>47</v>
      </c>
      <c r="C78" s="29"/>
      <c r="D78" s="29"/>
      <c r="E78" s="29"/>
      <c r="F78" s="29"/>
      <c r="G78" s="29"/>
      <c r="H78" s="29"/>
      <c r="I78" s="29"/>
      <c r="J78" s="29"/>
      <c r="K78" s="38">
        <v>0</v>
      </c>
      <c r="L78" s="29"/>
      <c r="M78" s="59">
        <v>0</v>
      </c>
      <c r="N78" s="29"/>
      <c r="O78" s="126"/>
    </row>
    <row r="79" spans="1:15" ht="15.75">
      <c r="A79" s="28"/>
      <c r="B79" s="29" t="s">
        <v>48</v>
      </c>
      <c r="C79" s="29"/>
      <c r="D79" s="29"/>
      <c r="E79" s="29"/>
      <c r="F79" s="29"/>
      <c r="G79" s="29"/>
      <c r="H79" s="29"/>
      <c r="I79" s="29"/>
      <c r="J79" s="29"/>
      <c r="K79" s="38">
        <f>K77+K78</f>
        <v>7961</v>
      </c>
      <c r="L79" s="29"/>
      <c r="M79" s="60">
        <f>M77+M78</f>
        <v>2299</v>
      </c>
      <c r="N79" s="29"/>
      <c r="O79" s="126"/>
    </row>
    <row r="80" spans="1:15" ht="15.75">
      <c r="A80" s="28"/>
      <c r="B80" s="185" t="s">
        <v>49</v>
      </c>
      <c r="C80" s="65"/>
      <c r="D80" s="65"/>
      <c r="E80" s="29"/>
      <c r="F80" s="29"/>
      <c r="G80" s="29"/>
      <c r="H80" s="29"/>
      <c r="I80" s="29"/>
      <c r="J80" s="29"/>
      <c r="K80" s="38"/>
      <c r="L80" s="29"/>
      <c r="M80" s="59"/>
      <c r="N80" s="29"/>
      <c r="O80" s="126"/>
    </row>
    <row r="81" spans="1:15" ht="15.75">
      <c r="A81" s="28">
        <v>1</v>
      </c>
      <c r="B81" s="29" t="s">
        <v>50</v>
      </c>
      <c r="C81" s="29"/>
      <c r="D81" s="29"/>
      <c r="E81" s="29"/>
      <c r="F81" s="29"/>
      <c r="G81" s="29"/>
      <c r="H81" s="29"/>
      <c r="I81" s="29"/>
      <c r="J81" s="29"/>
      <c r="K81" s="29"/>
      <c r="L81" s="29"/>
      <c r="M81" s="59">
        <v>0</v>
      </c>
      <c r="N81" s="29"/>
      <c r="O81" s="126"/>
    </row>
    <row r="82" spans="1:15" ht="15.75">
      <c r="A82" s="28">
        <v>2</v>
      </c>
      <c r="B82" s="29" t="s">
        <v>51</v>
      </c>
      <c r="C82" s="29"/>
      <c r="D82" s="29"/>
      <c r="E82" s="29"/>
      <c r="F82" s="29"/>
      <c r="G82" s="29"/>
      <c r="H82" s="29"/>
      <c r="I82" s="29"/>
      <c r="J82" s="29"/>
      <c r="K82" s="29"/>
      <c r="L82" s="29"/>
      <c r="M82" s="59">
        <v>-4</v>
      </c>
      <c r="N82" s="29"/>
      <c r="O82" s="126"/>
    </row>
    <row r="83" spans="1:15" ht="15.75">
      <c r="A83" s="28">
        <v>3</v>
      </c>
      <c r="B83" s="29" t="s">
        <v>52</v>
      </c>
      <c r="C83" s="29"/>
      <c r="D83" s="29"/>
      <c r="E83" s="29"/>
      <c r="F83" s="29"/>
      <c r="G83" s="29"/>
      <c r="H83" s="29"/>
      <c r="I83" s="29"/>
      <c r="J83" s="29"/>
      <c r="K83" s="29"/>
      <c r="L83" s="29"/>
      <c r="M83" s="59">
        <f>-98-5</f>
        <v>-103</v>
      </c>
      <c r="N83" s="29"/>
      <c r="O83" s="126"/>
    </row>
    <row r="84" spans="1:15" ht="15.75">
      <c r="A84" s="28">
        <v>4</v>
      </c>
      <c r="B84" s="29" t="s">
        <v>53</v>
      </c>
      <c r="C84" s="29"/>
      <c r="D84" s="29"/>
      <c r="E84" s="29"/>
      <c r="F84" s="29"/>
      <c r="G84" s="29"/>
      <c r="H84" s="29"/>
      <c r="I84" s="29"/>
      <c r="J84" s="29"/>
      <c r="K84" s="29"/>
      <c r="L84" s="29"/>
      <c r="M84" s="59">
        <v>-155</v>
      </c>
      <c r="N84" s="29"/>
      <c r="O84" s="126"/>
    </row>
    <row r="85" spans="1:15" ht="15.75">
      <c r="A85" s="28">
        <v>5</v>
      </c>
      <c r="B85" s="29" t="s">
        <v>54</v>
      </c>
      <c r="C85" s="29"/>
      <c r="D85" s="29"/>
      <c r="E85" s="29"/>
      <c r="F85" s="29"/>
      <c r="G85" s="29"/>
      <c r="H85" s="29"/>
      <c r="I85" s="29"/>
      <c r="J85" s="29"/>
      <c r="K85" s="29"/>
      <c r="L85" s="29"/>
      <c r="M85" s="59">
        <v>-1262</v>
      </c>
      <c r="N85" s="29"/>
      <c r="O85" s="126"/>
    </row>
    <row r="86" spans="1:15" ht="15.75">
      <c r="A86" s="28">
        <v>6</v>
      </c>
      <c r="B86" s="29" t="s">
        <v>55</v>
      </c>
      <c r="C86" s="29"/>
      <c r="D86" s="29"/>
      <c r="E86" s="29"/>
      <c r="F86" s="29"/>
      <c r="G86" s="29"/>
      <c r="H86" s="29"/>
      <c r="I86" s="29"/>
      <c r="J86" s="29"/>
      <c r="K86" s="29"/>
      <c r="L86" s="29"/>
      <c r="M86" s="59">
        <v>-3</v>
      </c>
      <c r="N86" s="29"/>
      <c r="O86" s="126"/>
    </row>
    <row r="87" spans="1:15" ht="15.75">
      <c r="A87" s="28">
        <v>7</v>
      </c>
      <c r="B87" s="29" t="s">
        <v>56</v>
      </c>
      <c r="C87" s="29"/>
      <c r="D87" s="29"/>
      <c r="E87" s="29"/>
      <c r="F87" s="29"/>
      <c r="G87" s="29"/>
      <c r="H87" s="29"/>
      <c r="I87" s="29"/>
      <c r="J87" s="29"/>
      <c r="K87" s="29"/>
      <c r="L87" s="29"/>
      <c r="M87" s="59">
        <v>-217</v>
      </c>
      <c r="N87" s="29"/>
      <c r="O87" s="126"/>
    </row>
    <row r="88" spans="1:15" ht="15.75">
      <c r="A88" s="28">
        <v>8</v>
      </c>
      <c r="B88" s="29" t="s">
        <v>57</v>
      </c>
      <c r="C88" s="29"/>
      <c r="D88" s="29"/>
      <c r="E88" s="29"/>
      <c r="F88" s="29"/>
      <c r="G88" s="29"/>
      <c r="H88" s="29"/>
      <c r="I88" s="29"/>
      <c r="J88" s="29"/>
      <c r="K88" s="29"/>
      <c r="L88" s="29"/>
      <c r="M88" s="59">
        <v>0</v>
      </c>
      <c r="N88" s="29"/>
      <c r="O88" s="126"/>
    </row>
    <row r="89" spans="1:15" ht="15.75">
      <c r="A89" s="28">
        <v>9</v>
      </c>
      <c r="B89" s="29" t="s">
        <v>58</v>
      </c>
      <c r="C89" s="29"/>
      <c r="D89" s="29"/>
      <c r="E89" s="29"/>
      <c r="F89" s="29"/>
      <c r="G89" s="29"/>
      <c r="H89" s="29"/>
      <c r="I89" s="29"/>
      <c r="J89" s="29"/>
      <c r="K89" s="29"/>
      <c r="L89" s="29"/>
      <c r="M89" s="59">
        <v>0</v>
      </c>
      <c r="N89" s="29"/>
      <c r="O89" s="126"/>
    </row>
    <row r="90" spans="1:15" ht="15.75">
      <c r="A90" s="28">
        <v>10</v>
      </c>
      <c r="B90" s="29" t="s">
        <v>59</v>
      </c>
      <c r="C90" s="29"/>
      <c r="D90" s="29"/>
      <c r="E90" s="29"/>
      <c r="F90" s="29"/>
      <c r="G90" s="29"/>
      <c r="H90" s="29"/>
      <c r="I90" s="29"/>
      <c r="J90" s="29"/>
      <c r="K90" s="29"/>
      <c r="L90" s="29"/>
      <c r="M90" s="59">
        <f>-8-100</f>
        <v>-108</v>
      </c>
      <c r="N90" s="29"/>
      <c r="O90" s="126"/>
    </row>
    <row r="91" spans="1:15" ht="15.75">
      <c r="A91" s="28">
        <v>11</v>
      </c>
      <c r="B91" s="29" t="s">
        <v>60</v>
      </c>
      <c r="C91" s="29"/>
      <c r="D91" s="29"/>
      <c r="E91" s="29"/>
      <c r="F91" s="29"/>
      <c r="G91" s="29"/>
      <c r="H91" s="29"/>
      <c r="I91" s="29"/>
      <c r="J91" s="29"/>
      <c r="K91" s="29"/>
      <c r="L91" s="29"/>
      <c r="M91" s="59">
        <v>0</v>
      </c>
      <c r="N91" s="29"/>
      <c r="O91" s="126"/>
    </row>
    <row r="92" spans="1:15" ht="15.75">
      <c r="A92" s="28">
        <v>12</v>
      </c>
      <c r="B92" s="29" t="s">
        <v>61</v>
      </c>
      <c r="C92" s="29"/>
      <c r="D92" s="29"/>
      <c r="E92" s="29"/>
      <c r="F92" s="29"/>
      <c r="G92" s="29"/>
      <c r="H92" s="29"/>
      <c r="I92" s="29"/>
      <c r="J92" s="29"/>
      <c r="K92" s="29"/>
      <c r="L92" s="29"/>
      <c r="M92" s="59">
        <f>-M79-SUM(M82:M91)</f>
        <v>-447</v>
      </c>
      <c r="N92" s="29"/>
      <c r="O92" s="126"/>
    </row>
    <row r="93" spans="1:15" ht="15.75">
      <c r="A93" s="28"/>
      <c r="B93" s="185" t="s">
        <v>62</v>
      </c>
      <c r="C93" s="65"/>
      <c r="D93" s="65"/>
      <c r="E93" s="29"/>
      <c r="F93" s="29"/>
      <c r="G93" s="29"/>
      <c r="H93" s="29"/>
      <c r="I93" s="29"/>
      <c r="J93" s="29"/>
      <c r="K93" s="29"/>
      <c r="L93" s="29"/>
      <c r="M93" s="66"/>
      <c r="N93" s="29"/>
      <c r="O93" s="126"/>
    </row>
    <row r="94" spans="1:15" ht="15.75">
      <c r="A94" s="28"/>
      <c r="B94" s="29" t="s">
        <v>63</v>
      </c>
      <c r="C94" s="65"/>
      <c r="D94" s="65"/>
      <c r="E94" s="29"/>
      <c r="F94" s="29"/>
      <c r="G94" s="29"/>
      <c r="H94" s="29"/>
      <c r="I94" s="29"/>
      <c r="J94" s="29"/>
      <c r="K94" s="38">
        <f>-K138</f>
        <v>-5</v>
      </c>
      <c r="L94" s="38"/>
      <c r="M94" s="59"/>
      <c r="N94" s="29"/>
      <c r="O94" s="126"/>
    </row>
    <row r="95" spans="1:15" ht="15.75">
      <c r="A95" s="28"/>
      <c r="B95" s="29" t="s">
        <v>64</v>
      </c>
      <c r="C95" s="29"/>
      <c r="D95" s="29"/>
      <c r="E95" s="29"/>
      <c r="F95" s="29"/>
      <c r="G95" s="29"/>
      <c r="H95" s="29"/>
      <c r="I95" s="29"/>
      <c r="J95" s="29"/>
      <c r="K95" s="38">
        <f>-I138</f>
        <v>-1264</v>
      </c>
      <c r="L95" s="38"/>
      <c r="M95" s="59"/>
      <c r="N95" s="29"/>
      <c r="O95" s="126"/>
    </row>
    <row r="96" spans="1:15" ht="15.75">
      <c r="A96" s="28"/>
      <c r="B96" s="29" t="s">
        <v>65</v>
      </c>
      <c r="C96" s="29"/>
      <c r="D96" s="29"/>
      <c r="E96" s="29"/>
      <c r="F96" s="29"/>
      <c r="G96" s="29"/>
      <c r="H96" s="29"/>
      <c r="I96" s="29"/>
      <c r="J96" s="29"/>
      <c r="K96" s="38">
        <v>-6692</v>
      </c>
      <c r="L96" s="38"/>
      <c r="M96" s="59"/>
      <c r="N96" s="29"/>
      <c r="O96" s="126"/>
    </row>
    <row r="97" spans="1:15" ht="15.75">
      <c r="A97" s="28"/>
      <c r="B97" s="29" t="s">
        <v>66</v>
      </c>
      <c r="C97" s="29"/>
      <c r="D97" s="29"/>
      <c r="E97" s="29"/>
      <c r="F97" s="29"/>
      <c r="G97" s="29"/>
      <c r="H97" s="29"/>
      <c r="I97" s="29"/>
      <c r="J97" s="29"/>
      <c r="K97" s="38">
        <v>0</v>
      </c>
      <c r="L97" s="38"/>
      <c r="M97" s="59"/>
      <c r="N97" s="29"/>
      <c r="O97" s="126"/>
    </row>
    <row r="98" spans="1:15" ht="15.75">
      <c r="A98" s="28"/>
      <c r="B98" s="29" t="s">
        <v>67</v>
      </c>
      <c r="C98" s="29"/>
      <c r="D98" s="29"/>
      <c r="E98" s="29"/>
      <c r="F98" s="29"/>
      <c r="G98" s="29"/>
      <c r="H98" s="29"/>
      <c r="I98" s="29"/>
      <c r="J98" s="29"/>
      <c r="K98" s="38">
        <f>SUM(K80:K97)</f>
        <v>-7961</v>
      </c>
      <c r="L98" s="38"/>
      <c r="M98" s="38">
        <f>SUM(M80:M97)</f>
        <v>-2299</v>
      </c>
      <c r="N98" s="29"/>
      <c r="O98" s="126"/>
    </row>
    <row r="99" spans="1:15" ht="15.75">
      <c r="A99" s="28"/>
      <c r="B99" s="29" t="s">
        <v>68</v>
      </c>
      <c r="C99" s="29"/>
      <c r="D99" s="29"/>
      <c r="E99" s="29"/>
      <c r="F99" s="29"/>
      <c r="G99" s="29"/>
      <c r="H99" s="29"/>
      <c r="I99" s="29"/>
      <c r="J99" s="29"/>
      <c r="K99" s="38">
        <f>K79+K98</f>
        <v>0</v>
      </c>
      <c r="L99" s="38"/>
      <c r="M99" s="38">
        <f>M79+M98</f>
        <v>0</v>
      </c>
      <c r="N99" s="29"/>
      <c r="O99" s="126"/>
    </row>
    <row r="100" spans="1:15" ht="15.75">
      <c r="A100" s="28"/>
      <c r="B100" s="29"/>
      <c r="C100" s="29"/>
      <c r="D100" s="29"/>
      <c r="E100" s="29"/>
      <c r="F100" s="29"/>
      <c r="G100" s="29"/>
      <c r="H100" s="29"/>
      <c r="I100" s="29"/>
      <c r="J100" s="29"/>
      <c r="K100" s="38"/>
      <c r="L100" s="38"/>
      <c r="M100" s="38"/>
      <c r="N100" s="29"/>
      <c r="O100" s="126"/>
    </row>
    <row r="101" spans="1:15" ht="15.75">
      <c r="A101" s="8"/>
      <c r="B101" s="10"/>
      <c r="C101" s="10"/>
      <c r="D101" s="10"/>
      <c r="E101" s="10"/>
      <c r="F101" s="10"/>
      <c r="G101" s="10"/>
      <c r="H101" s="10"/>
      <c r="I101" s="10"/>
      <c r="J101" s="10"/>
      <c r="K101" s="10"/>
      <c r="L101" s="10"/>
      <c r="M101" s="58"/>
      <c r="N101" s="10"/>
      <c r="O101" s="126"/>
    </row>
    <row r="102" spans="1:15" ht="19.5" thickBot="1">
      <c r="A102" s="132"/>
      <c r="B102" s="133" t="s">
        <v>212</v>
      </c>
      <c r="C102" s="134"/>
      <c r="D102" s="134"/>
      <c r="E102" s="134"/>
      <c r="F102" s="134"/>
      <c r="G102" s="134"/>
      <c r="H102" s="134"/>
      <c r="I102" s="134"/>
      <c r="J102" s="134"/>
      <c r="K102" s="134"/>
      <c r="L102" s="134"/>
      <c r="M102" s="140"/>
      <c r="N102" s="136"/>
      <c r="O102" s="126"/>
    </row>
    <row r="103" spans="1:15" ht="15.75">
      <c r="A103" s="2"/>
      <c r="B103" s="77" t="s">
        <v>69</v>
      </c>
      <c r="C103" s="18"/>
      <c r="D103" s="18"/>
      <c r="E103" s="5"/>
      <c r="F103" s="5"/>
      <c r="G103" s="5"/>
      <c r="H103" s="5"/>
      <c r="I103" s="5"/>
      <c r="J103" s="5"/>
      <c r="K103" s="5"/>
      <c r="L103" s="5"/>
      <c r="M103" s="56"/>
      <c r="N103" s="5"/>
      <c r="O103" s="126"/>
    </row>
    <row r="104" spans="1:15" ht="15.75">
      <c r="A104" s="8"/>
      <c r="B104" s="24"/>
      <c r="C104" s="16"/>
      <c r="D104" s="16"/>
      <c r="E104" s="10"/>
      <c r="F104" s="10"/>
      <c r="G104" s="10"/>
      <c r="H104" s="10"/>
      <c r="I104" s="10"/>
      <c r="J104" s="10"/>
      <c r="K104" s="10"/>
      <c r="L104" s="10"/>
      <c r="M104" s="58"/>
      <c r="N104" s="10"/>
      <c r="O104" s="126"/>
    </row>
    <row r="105" spans="1:15" ht="15.75">
      <c r="A105" s="8"/>
      <c r="B105" s="186" t="s">
        <v>70</v>
      </c>
      <c r="C105" s="16"/>
      <c r="D105" s="16"/>
      <c r="E105" s="10"/>
      <c r="F105" s="10"/>
      <c r="G105" s="10"/>
      <c r="H105" s="10"/>
      <c r="I105" s="10"/>
      <c r="J105" s="10"/>
      <c r="K105" s="10"/>
      <c r="L105" s="10"/>
      <c r="M105" s="58"/>
      <c r="N105" s="10"/>
      <c r="O105" s="126"/>
    </row>
    <row r="106" spans="1:15" ht="15.75">
      <c r="A106" s="28"/>
      <c r="B106" s="29" t="s">
        <v>71</v>
      </c>
      <c r="C106" s="29"/>
      <c r="D106" s="29"/>
      <c r="E106" s="29"/>
      <c r="F106" s="29"/>
      <c r="G106" s="29"/>
      <c r="H106" s="29"/>
      <c r="I106" s="29"/>
      <c r="J106" s="29"/>
      <c r="K106" s="29"/>
      <c r="L106" s="29"/>
      <c r="M106" s="59">
        <v>3620</v>
      </c>
      <c r="N106" s="29"/>
      <c r="O106" s="126"/>
    </row>
    <row r="107" spans="1:15" ht="15.75">
      <c r="A107" s="28"/>
      <c r="B107" s="29" t="s">
        <v>72</v>
      </c>
      <c r="C107" s="29"/>
      <c r="D107" s="29"/>
      <c r="E107" s="29"/>
      <c r="F107" s="29"/>
      <c r="G107" s="29"/>
      <c r="H107" s="29"/>
      <c r="I107" s="29"/>
      <c r="J107" s="29"/>
      <c r="K107" s="29"/>
      <c r="L107" s="29"/>
      <c r="M107" s="59">
        <v>3620</v>
      </c>
      <c r="N107" s="29"/>
      <c r="O107" s="126"/>
    </row>
    <row r="108" spans="1:15" ht="15.75">
      <c r="A108" s="28"/>
      <c r="B108" s="29" t="s">
        <v>73</v>
      </c>
      <c r="C108" s="29"/>
      <c r="D108" s="29"/>
      <c r="E108" s="29"/>
      <c r="F108" s="29"/>
      <c r="G108" s="29"/>
      <c r="H108" s="29"/>
      <c r="I108" s="29"/>
      <c r="J108" s="29"/>
      <c r="K108" s="29"/>
      <c r="L108" s="29"/>
      <c r="M108" s="59">
        <v>0</v>
      </c>
      <c r="N108" s="29"/>
      <c r="O108" s="126"/>
    </row>
    <row r="109" spans="1:15" ht="15.75">
      <c r="A109" s="28"/>
      <c r="B109" s="29" t="s">
        <v>74</v>
      </c>
      <c r="C109" s="29"/>
      <c r="D109" s="29"/>
      <c r="E109" s="29"/>
      <c r="F109" s="29"/>
      <c r="G109" s="29"/>
      <c r="H109" s="29"/>
      <c r="I109" s="29"/>
      <c r="J109" s="29"/>
      <c r="K109" s="29"/>
      <c r="L109" s="29"/>
      <c r="M109" s="59">
        <v>0</v>
      </c>
      <c r="N109" s="29"/>
      <c r="O109" s="126"/>
    </row>
    <row r="110" spans="1:15" ht="15.75">
      <c r="A110" s="28"/>
      <c r="B110" s="29" t="s">
        <v>75</v>
      </c>
      <c r="C110" s="29"/>
      <c r="D110" s="29"/>
      <c r="E110" s="29"/>
      <c r="F110" s="29"/>
      <c r="G110" s="29"/>
      <c r="H110" s="29"/>
      <c r="I110" s="29"/>
      <c r="J110" s="29"/>
      <c r="K110" s="29"/>
      <c r="L110" s="29"/>
      <c r="M110" s="59">
        <v>0</v>
      </c>
      <c r="N110" s="29"/>
      <c r="O110" s="126"/>
    </row>
    <row r="111" spans="1:15" ht="15.75">
      <c r="A111" s="28"/>
      <c r="B111" s="29" t="s">
        <v>54</v>
      </c>
      <c r="C111" s="29"/>
      <c r="D111" s="29"/>
      <c r="E111" s="29"/>
      <c r="F111" s="29"/>
      <c r="G111" s="29"/>
      <c r="H111" s="29"/>
      <c r="I111" s="29"/>
      <c r="J111" s="29"/>
      <c r="K111" s="29"/>
      <c r="L111" s="29"/>
      <c r="M111" s="59">
        <v>0</v>
      </c>
      <c r="N111" s="29"/>
      <c r="O111" s="126"/>
    </row>
    <row r="112" spans="1:15" ht="15.75">
      <c r="A112" s="28"/>
      <c r="B112" s="29" t="s">
        <v>56</v>
      </c>
      <c r="C112" s="29"/>
      <c r="D112" s="29"/>
      <c r="E112" s="29"/>
      <c r="F112" s="29"/>
      <c r="G112" s="29"/>
      <c r="H112" s="29"/>
      <c r="I112" s="29"/>
      <c r="J112" s="29"/>
      <c r="K112" s="29"/>
      <c r="L112" s="29"/>
      <c r="M112" s="59">
        <v>0</v>
      </c>
      <c r="N112" s="29"/>
      <c r="O112" s="126"/>
    </row>
    <row r="113" spans="1:15" ht="15.75">
      <c r="A113" s="28"/>
      <c r="B113" s="29" t="s">
        <v>76</v>
      </c>
      <c r="C113" s="29"/>
      <c r="D113" s="29"/>
      <c r="E113" s="29"/>
      <c r="F113" s="29"/>
      <c r="G113" s="29"/>
      <c r="H113" s="29"/>
      <c r="I113" s="29"/>
      <c r="J113" s="29"/>
      <c r="K113" s="29"/>
      <c r="L113" s="29"/>
      <c r="M113" s="59">
        <f>SUM(M107:M111)</f>
        <v>3620</v>
      </c>
      <c r="N113" s="29"/>
      <c r="O113" s="126"/>
    </row>
    <row r="114" spans="1:15" ht="15.75">
      <c r="A114" s="28"/>
      <c r="B114" s="29"/>
      <c r="C114" s="29"/>
      <c r="D114" s="29"/>
      <c r="E114" s="29"/>
      <c r="F114" s="29"/>
      <c r="G114" s="29"/>
      <c r="H114" s="29"/>
      <c r="I114" s="29"/>
      <c r="J114" s="29"/>
      <c r="K114" s="29"/>
      <c r="L114" s="29"/>
      <c r="M114" s="67"/>
      <c r="N114" s="29"/>
      <c r="O114" s="126"/>
    </row>
    <row r="115" spans="1:15" ht="15.75">
      <c r="A115" s="8"/>
      <c r="B115" s="186" t="s">
        <v>38</v>
      </c>
      <c r="C115" s="10"/>
      <c r="D115" s="10"/>
      <c r="E115" s="10"/>
      <c r="F115" s="10"/>
      <c r="G115" s="10"/>
      <c r="H115" s="10"/>
      <c r="I115" s="10"/>
      <c r="J115" s="10"/>
      <c r="K115" s="10"/>
      <c r="L115" s="10"/>
      <c r="M115" s="58"/>
      <c r="N115" s="10"/>
      <c r="O115" s="126"/>
    </row>
    <row r="116" spans="1:15" ht="15.75">
      <c r="A116" s="28"/>
      <c r="B116" s="29" t="s">
        <v>77</v>
      </c>
      <c r="C116" s="29"/>
      <c r="D116" s="29"/>
      <c r="E116" s="68"/>
      <c r="F116" s="29"/>
      <c r="G116" s="29"/>
      <c r="H116" s="29"/>
      <c r="I116" s="29"/>
      <c r="J116" s="29"/>
      <c r="K116" s="29"/>
      <c r="L116" s="29"/>
      <c r="M116" s="69" t="s">
        <v>173</v>
      </c>
      <c r="N116" s="29"/>
      <c r="O116" s="126"/>
    </row>
    <row r="117" spans="1:15" ht="15.75">
      <c r="A117" s="28"/>
      <c r="B117" s="29" t="s">
        <v>78</v>
      </c>
      <c r="C117" s="31"/>
      <c r="D117" s="31"/>
      <c r="E117" s="31"/>
      <c r="F117" s="31"/>
      <c r="G117" s="31"/>
      <c r="H117" s="31"/>
      <c r="I117" s="31"/>
      <c r="J117" s="31"/>
      <c r="K117" s="31"/>
      <c r="L117" s="31"/>
      <c r="M117" s="69" t="s">
        <v>173</v>
      </c>
      <c r="N117" s="29"/>
      <c r="O117" s="126"/>
    </row>
    <row r="118" spans="1:15" ht="15.75">
      <c r="A118" s="28"/>
      <c r="B118" s="29" t="s">
        <v>79</v>
      </c>
      <c r="C118" s="29"/>
      <c r="D118" s="29"/>
      <c r="E118" s="29"/>
      <c r="F118" s="29"/>
      <c r="G118" s="29"/>
      <c r="H118" s="29"/>
      <c r="I118" s="29"/>
      <c r="J118" s="29"/>
      <c r="K118" s="29"/>
      <c r="L118" s="29"/>
      <c r="M118" s="69" t="s">
        <v>173</v>
      </c>
      <c r="N118" s="29"/>
      <c r="O118" s="126"/>
    </row>
    <row r="119" spans="1:15" ht="15.75">
      <c r="A119" s="28"/>
      <c r="B119" s="29" t="s">
        <v>80</v>
      </c>
      <c r="C119" s="29"/>
      <c r="D119" s="29"/>
      <c r="E119" s="29"/>
      <c r="F119" s="29"/>
      <c r="G119" s="29"/>
      <c r="H119" s="29"/>
      <c r="I119" s="29"/>
      <c r="J119" s="29"/>
      <c r="K119" s="29"/>
      <c r="L119" s="29"/>
      <c r="M119" s="69" t="s">
        <v>173</v>
      </c>
      <c r="N119" s="29"/>
      <c r="O119" s="126"/>
    </row>
    <row r="120" spans="1:15" ht="15.75">
      <c r="A120" s="28"/>
      <c r="B120" s="29"/>
      <c r="C120" s="29"/>
      <c r="D120" s="29"/>
      <c r="E120" s="29"/>
      <c r="F120" s="29"/>
      <c r="G120" s="29"/>
      <c r="H120" s="29"/>
      <c r="I120" s="29"/>
      <c r="J120" s="29"/>
      <c r="K120" s="29"/>
      <c r="L120" s="29"/>
      <c r="M120" s="67"/>
      <c r="N120" s="29"/>
      <c r="O120" s="126"/>
    </row>
    <row r="121" spans="1:15" ht="15.75">
      <c r="A121" s="8"/>
      <c r="B121" s="186" t="s">
        <v>81</v>
      </c>
      <c r="C121" s="16"/>
      <c r="D121" s="16"/>
      <c r="E121" s="10"/>
      <c r="F121" s="10"/>
      <c r="G121" s="10"/>
      <c r="H121" s="10"/>
      <c r="I121" s="10"/>
      <c r="J121" s="10"/>
      <c r="K121" s="10"/>
      <c r="L121" s="10"/>
      <c r="M121" s="70"/>
      <c r="N121" s="10"/>
      <c r="O121" s="126"/>
    </row>
    <row r="122" spans="1:15" ht="15.75">
      <c r="A122" s="28"/>
      <c r="B122" s="29" t="s">
        <v>82</v>
      </c>
      <c r="C122" s="29"/>
      <c r="D122" s="29"/>
      <c r="E122" s="29"/>
      <c r="F122" s="29"/>
      <c r="G122" s="29"/>
      <c r="H122" s="29"/>
      <c r="I122" s="29"/>
      <c r="J122" s="29"/>
      <c r="K122" s="29"/>
      <c r="L122" s="29"/>
      <c r="M122" s="59">
        <v>0</v>
      </c>
      <c r="N122" s="29"/>
      <c r="O122" s="126"/>
    </row>
    <row r="123" spans="1:15" ht="15.75">
      <c r="A123" s="28"/>
      <c r="B123" s="29" t="s">
        <v>83</v>
      </c>
      <c r="C123" s="29"/>
      <c r="D123" s="29"/>
      <c r="E123" s="29"/>
      <c r="F123" s="29"/>
      <c r="G123" s="29"/>
      <c r="H123" s="29"/>
      <c r="I123" s="29"/>
      <c r="J123" s="29"/>
      <c r="K123" s="29"/>
      <c r="L123" s="29"/>
      <c r="M123" s="59">
        <v>0</v>
      </c>
      <c r="N123" s="29"/>
      <c r="O123" s="126"/>
    </row>
    <row r="124" spans="1:15" ht="15.75">
      <c r="A124" s="28"/>
      <c r="B124" s="29" t="s">
        <v>84</v>
      </c>
      <c r="C124" s="29"/>
      <c r="D124" s="29"/>
      <c r="E124" s="29"/>
      <c r="F124" s="29"/>
      <c r="G124" s="29"/>
      <c r="H124" s="29"/>
      <c r="I124" s="29"/>
      <c r="J124" s="29"/>
      <c r="K124" s="29"/>
      <c r="L124" s="29"/>
      <c r="M124" s="59">
        <f>M123+M122</f>
        <v>0</v>
      </c>
      <c r="N124" s="29"/>
      <c r="O124" s="126"/>
    </row>
    <row r="125" spans="1:15" ht="15.75">
      <c r="A125" s="28"/>
      <c r="B125" s="29" t="s">
        <v>85</v>
      </c>
      <c r="C125" s="29"/>
      <c r="D125" s="29"/>
      <c r="E125" s="29"/>
      <c r="F125" s="29"/>
      <c r="G125" s="29"/>
      <c r="H125" s="29"/>
      <c r="I125" s="71"/>
      <c r="J125" s="29"/>
      <c r="K125" s="29"/>
      <c r="L125" s="29"/>
      <c r="M125" s="59">
        <f>M89</f>
        <v>0</v>
      </c>
      <c r="N125" s="29"/>
      <c r="O125" s="126"/>
    </row>
    <row r="126" spans="1:15" ht="15.75">
      <c r="A126" s="28"/>
      <c r="B126" s="29" t="s">
        <v>86</v>
      </c>
      <c r="C126" s="29"/>
      <c r="D126" s="29"/>
      <c r="E126" s="29"/>
      <c r="F126" s="29"/>
      <c r="G126" s="29"/>
      <c r="H126" s="29"/>
      <c r="I126" s="29"/>
      <c r="J126" s="29"/>
      <c r="K126" s="29"/>
      <c r="L126" s="29"/>
      <c r="M126" s="59">
        <f>M124+M125</f>
        <v>0</v>
      </c>
      <c r="N126" s="29"/>
      <c r="O126" s="126"/>
    </row>
    <row r="127" spans="1:15" ht="15.75">
      <c r="A127" s="28"/>
      <c r="B127" s="29"/>
      <c r="C127" s="29"/>
      <c r="D127" s="29"/>
      <c r="E127" s="29"/>
      <c r="F127" s="29"/>
      <c r="G127" s="29"/>
      <c r="H127" s="29"/>
      <c r="I127" s="29"/>
      <c r="J127" s="29"/>
      <c r="K127" s="29"/>
      <c r="L127" s="29"/>
      <c r="M127" s="67"/>
      <c r="N127" s="29"/>
      <c r="O127" s="126"/>
    </row>
    <row r="128" spans="1:15" ht="15.75">
      <c r="A128" s="2"/>
      <c r="B128" s="5"/>
      <c r="C128" s="5"/>
      <c r="D128" s="5"/>
      <c r="E128" s="5"/>
      <c r="F128" s="5"/>
      <c r="G128" s="5"/>
      <c r="H128" s="5"/>
      <c r="I128" s="5"/>
      <c r="J128" s="5"/>
      <c r="K128" s="5"/>
      <c r="L128" s="5"/>
      <c r="M128" s="56"/>
      <c r="N128" s="5"/>
      <c r="O128" s="126"/>
    </row>
    <row r="129" spans="1:15" ht="15.75">
      <c r="A129" s="8"/>
      <c r="B129" s="186" t="s">
        <v>87</v>
      </c>
      <c r="C129" s="16"/>
      <c r="D129" s="16"/>
      <c r="E129" s="10"/>
      <c r="F129" s="10"/>
      <c r="G129" s="10"/>
      <c r="H129" s="10"/>
      <c r="I129" s="10"/>
      <c r="J129" s="10"/>
      <c r="K129" s="10"/>
      <c r="L129" s="10"/>
      <c r="M129" s="58"/>
      <c r="N129" s="10"/>
      <c r="O129" s="126"/>
    </row>
    <row r="130" spans="1:15" ht="15.75">
      <c r="A130" s="8"/>
      <c r="B130" s="24"/>
      <c r="C130" s="16"/>
      <c r="D130" s="16"/>
      <c r="E130" s="10"/>
      <c r="F130" s="10"/>
      <c r="G130" s="10"/>
      <c r="H130" s="10"/>
      <c r="I130" s="10"/>
      <c r="J130" s="10"/>
      <c r="K130" s="10"/>
      <c r="L130" s="10"/>
      <c r="M130" s="58"/>
      <c r="N130" s="10"/>
      <c r="O130" s="126"/>
    </row>
    <row r="131" spans="1:15" ht="15.75">
      <c r="A131" s="28"/>
      <c r="B131" s="29" t="s">
        <v>88</v>
      </c>
      <c r="C131" s="72"/>
      <c r="D131" s="72"/>
      <c r="E131" s="29"/>
      <c r="F131" s="29"/>
      <c r="G131" s="29"/>
      <c r="H131" s="29"/>
      <c r="I131" s="29"/>
      <c r="J131" s="29"/>
      <c r="K131" s="29"/>
      <c r="L131" s="29"/>
      <c r="M131" s="59">
        <f>M57</f>
        <v>122926</v>
      </c>
      <c r="N131" s="29"/>
      <c r="O131" s="126"/>
    </row>
    <row r="132" spans="1:15" ht="15.75">
      <c r="A132" s="28"/>
      <c r="B132" s="29" t="s">
        <v>89</v>
      </c>
      <c r="C132" s="72"/>
      <c r="D132" s="72"/>
      <c r="E132" s="29"/>
      <c r="F132" s="29"/>
      <c r="G132" s="29"/>
      <c r="H132" s="29"/>
      <c r="I132" s="29"/>
      <c r="J132" s="29"/>
      <c r="K132" s="29"/>
      <c r="L132" s="29"/>
      <c r="M132" s="59">
        <f>M69</f>
        <v>122926</v>
      </c>
      <c r="N132" s="29"/>
      <c r="O132" s="126"/>
    </row>
    <row r="133" spans="1:15" ht="15.75">
      <c r="A133" s="28"/>
      <c r="B133" s="29"/>
      <c r="C133" s="29"/>
      <c r="D133" s="29"/>
      <c r="E133" s="29"/>
      <c r="F133" s="29"/>
      <c r="G133" s="29"/>
      <c r="H133" s="29"/>
      <c r="I133" s="29"/>
      <c r="J133" s="29"/>
      <c r="K133" s="29"/>
      <c r="L133" s="29"/>
      <c r="M133" s="67"/>
      <c r="N133" s="29"/>
      <c r="O133" s="126"/>
    </row>
    <row r="134" spans="1:15" ht="15.75">
      <c r="A134" s="2"/>
      <c r="B134" s="5"/>
      <c r="C134" s="5"/>
      <c r="D134" s="5"/>
      <c r="E134" s="5"/>
      <c r="F134" s="5"/>
      <c r="G134" s="5"/>
      <c r="H134" s="5"/>
      <c r="I134" s="5"/>
      <c r="J134" s="5"/>
      <c r="K134" s="5"/>
      <c r="L134" s="5"/>
      <c r="M134" s="56"/>
      <c r="N134" s="5"/>
      <c r="O134" s="126"/>
    </row>
    <row r="135" spans="1:15" ht="15.75">
      <c r="A135" s="8"/>
      <c r="B135" s="186" t="s">
        <v>90</v>
      </c>
      <c r="C135" s="16"/>
      <c r="D135" s="155"/>
      <c r="E135" s="190"/>
      <c r="F135" s="190"/>
      <c r="G135" s="190"/>
      <c r="H135" s="190"/>
      <c r="I135" s="187" t="s">
        <v>165</v>
      </c>
      <c r="J135" s="187"/>
      <c r="K135" s="187" t="s">
        <v>172</v>
      </c>
      <c r="L135" s="155"/>
      <c r="M135" s="188" t="s">
        <v>185</v>
      </c>
      <c r="N135" s="155"/>
      <c r="O135" s="126"/>
    </row>
    <row r="136" spans="1:15" ht="15.75">
      <c r="A136" s="28"/>
      <c r="B136" s="29" t="s">
        <v>91</v>
      </c>
      <c r="C136" s="29"/>
      <c r="D136" s="29"/>
      <c r="E136" s="29"/>
      <c r="F136" s="29"/>
      <c r="G136" s="29"/>
      <c r="H136" s="29"/>
      <c r="I136" s="59">
        <v>35000</v>
      </c>
      <c r="J136" s="29"/>
      <c r="K136" s="46" t="s">
        <v>173</v>
      </c>
      <c r="L136" s="29"/>
      <c r="M136" s="59"/>
      <c r="N136" s="29"/>
      <c r="O136" s="126"/>
    </row>
    <row r="137" spans="1:15" ht="15.75">
      <c r="A137" s="28"/>
      <c r="B137" s="29" t="s">
        <v>92</v>
      </c>
      <c r="C137" s="29"/>
      <c r="D137" s="29"/>
      <c r="E137" s="29"/>
      <c r="F137" s="29"/>
      <c r="G137" s="29"/>
      <c r="H137" s="29"/>
      <c r="I137" s="59">
        <v>13359</v>
      </c>
      <c r="J137" s="29"/>
      <c r="K137" s="59">
        <v>490</v>
      </c>
      <c r="L137" s="29"/>
      <c r="M137" s="59">
        <f>K137+I137</f>
        <v>13849</v>
      </c>
      <c r="N137" s="29"/>
      <c r="O137" s="126"/>
    </row>
    <row r="138" spans="1:15" ht="15.75">
      <c r="A138" s="28"/>
      <c r="B138" s="29" t="s">
        <v>93</v>
      </c>
      <c r="C138" s="29"/>
      <c r="D138" s="29"/>
      <c r="E138" s="29"/>
      <c r="F138" s="29"/>
      <c r="G138" s="29"/>
      <c r="H138" s="29"/>
      <c r="I138" s="29">
        <v>1264</v>
      </c>
      <c r="J138" s="29"/>
      <c r="K138" s="29">
        <v>5</v>
      </c>
      <c r="L138" s="29"/>
      <c r="M138" s="59">
        <f>K138+I138</f>
        <v>1269</v>
      </c>
      <c r="N138" s="29"/>
      <c r="O138" s="126"/>
    </row>
    <row r="139" spans="1:15" ht="15.75">
      <c r="A139" s="28"/>
      <c r="B139" s="29" t="s">
        <v>94</v>
      </c>
      <c r="C139" s="29"/>
      <c r="D139" s="29"/>
      <c r="E139" s="29"/>
      <c r="F139" s="29"/>
      <c r="G139" s="29"/>
      <c r="H139" s="29"/>
      <c r="I139" s="59">
        <f>I137+I138</f>
        <v>14623</v>
      </c>
      <c r="J139" s="29"/>
      <c r="K139" s="59">
        <f>K138+K137</f>
        <v>495</v>
      </c>
      <c r="L139" s="29"/>
      <c r="M139" s="59">
        <f>K139+I139</f>
        <v>15118</v>
      </c>
      <c r="N139" s="29"/>
      <c r="O139" s="126"/>
    </row>
    <row r="140" spans="1:15" ht="15.75">
      <c r="A140" s="28"/>
      <c r="B140" s="29" t="s">
        <v>95</v>
      </c>
      <c r="C140" s="29"/>
      <c r="D140" s="29"/>
      <c r="E140" s="29"/>
      <c r="F140" s="29"/>
      <c r="G140" s="29"/>
      <c r="H140" s="29"/>
      <c r="I140" s="59">
        <f>I136-I139</f>
        <v>20377</v>
      </c>
      <c r="J140" s="29"/>
      <c r="K140" s="46" t="s">
        <v>173</v>
      </c>
      <c r="L140" s="29"/>
      <c r="M140" s="59"/>
      <c r="N140" s="29"/>
      <c r="O140" s="126"/>
    </row>
    <row r="141" spans="1:15" ht="15.75">
      <c r="A141" s="28"/>
      <c r="B141" s="29"/>
      <c r="C141" s="29"/>
      <c r="D141" s="29"/>
      <c r="E141" s="29"/>
      <c r="F141" s="29"/>
      <c r="G141" s="29"/>
      <c r="H141" s="29"/>
      <c r="I141" s="29"/>
      <c r="J141" s="29"/>
      <c r="K141" s="29"/>
      <c r="L141" s="29"/>
      <c r="M141" s="67"/>
      <c r="N141" s="29"/>
      <c r="O141" s="126"/>
    </row>
    <row r="142" spans="1:15" ht="15.75">
      <c r="A142" s="2"/>
      <c r="B142" s="5"/>
      <c r="C142" s="5"/>
      <c r="D142" s="5"/>
      <c r="E142" s="5"/>
      <c r="F142" s="5"/>
      <c r="G142" s="5"/>
      <c r="H142" s="5"/>
      <c r="I142" s="5"/>
      <c r="J142" s="5"/>
      <c r="K142" s="5"/>
      <c r="L142" s="5"/>
      <c r="M142" s="56"/>
      <c r="N142" s="5"/>
      <c r="O142" s="126"/>
    </row>
    <row r="143" spans="1:15" ht="15.75">
      <c r="A143" s="8"/>
      <c r="B143" s="186" t="s">
        <v>96</v>
      </c>
      <c r="C143" s="16"/>
      <c r="D143" s="16"/>
      <c r="E143" s="10"/>
      <c r="F143" s="10"/>
      <c r="G143" s="10"/>
      <c r="H143" s="10"/>
      <c r="I143" s="10"/>
      <c r="J143" s="10"/>
      <c r="K143" s="10"/>
      <c r="L143" s="10"/>
      <c r="M143" s="73"/>
      <c r="N143" s="10"/>
      <c r="O143" s="126"/>
    </row>
    <row r="144" spans="1:15" ht="15.75">
      <c r="A144" s="28"/>
      <c r="B144" s="29" t="s">
        <v>97</v>
      </c>
      <c r="C144" s="29"/>
      <c r="D144" s="29"/>
      <c r="E144" s="29"/>
      <c r="F144" s="29"/>
      <c r="G144" s="29"/>
      <c r="H144" s="29"/>
      <c r="I144" s="29"/>
      <c r="J144" s="29"/>
      <c r="K144" s="29"/>
      <c r="L144" s="29"/>
      <c r="M144" s="66">
        <f>(M79+M82+M83+M84)/-M85</f>
        <v>1.6141045958795563</v>
      </c>
      <c r="N144" s="29" t="s">
        <v>186</v>
      </c>
      <c r="O144" s="126"/>
    </row>
    <row r="145" spans="1:15" ht="15.75">
      <c r="A145" s="28"/>
      <c r="B145" s="29" t="s">
        <v>98</v>
      </c>
      <c r="C145" s="29"/>
      <c r="D145" s="29"/>
      <c r="E145" s="29"/>
      <c r="F145" s="29"/>
      <c r="G145" s="29"/>
      <c r="H145" s="29"/>
      <c r="I145" s="29"/>
      <c r="J145" s="29"/>
      <c r="K145" s="29"/>
      <c r="L145" s="29"/>
      <c r="M145" s="74">
        <v>1.41</v>
      </c>
      <c r="N145" s="29" t="s">
        <v>186</v>
      </c>
      <c r="O145" s="126"/>
    </row>
    <row r="146" spans="1:15" ht="15.75">
      <c r="A146" s="28"/>
      <c r="B146" s="29" t="s">
        <v>99</v>
      </c>
      <c r="C146" s="29"/>
      <c r="D146" s="29"/>
      <c r="E146" s="29"/>
      <c r="F146" s="29"/>
      <c r="G146" s="29"/>
      <c r="H146" s="29"/>
      <c r="I146" s="29"/>
      <c r="J146" s="29"/>
      <c r="K146" s="29"/>
      <c r="L146" s="29"/>
      <c r="M146" s="66">
        <f>(M79+SUM(M82:M86))/-M87</f>
        <v>3.557603686635945</v>
      </c>
      <c r="N146" s="29" t="s">
        <v>186</v>
      </c>
      <c r="O146" s="126"/>
    </row>
    <row r="147" spans="1:15" ht="15.75">
      <c r="A147" s="28"/>
      <c r="B147" s="29" t="s">
        <v>100</v>
      </c>
      <c r="C147" s="29"/>
      <c r="D147" s="29"/>
      <c r="E147" s="29"/>
      <c r="F147" s="29"/>
      <c r="G147" s="29"/>
      <c r="H147" s="29"/>
      <c r="I147" s="29"/>
      <c r="J147" s="29"/>
      <c r="K147" s="29"/>
      <c r="L147" s="29"/>
      <c r="M147" s="75">
        <v>3.06</v>
      </c>
      <c r="N147" s="29" t="s">
        <v>186</v>
      </c>
      <c r="O147" s="126"/>
    </row>
    <row r="148" spans="1:15" ht="15.75">
      <c r="A148" s="28"/>
      <c r="B148" s="29"/>
      <c r="C148" s="29"/>
      <c r="D148" s="29"/>
      <c r="E148" s="29"/>
      <c r="F148" s="29"/>
      <c r="G148" s="29"/>
      <c r="H148" s="29"/>
      <c r="I148" s="29"/>
      <c r="J148" s="29"/>
      <c r="K148" s="29"/>
      <c r="L148" s="29"/>
      <c r="M148" s="29"/>
      <c r="N148" s="29"/>
      <c r="O148" s="126"/>
    </row>
    <row r="149" spans="1:15" ht="15.75">
      <c r="A149" s="8"/>
      <c r="B149" s="15"/>
      <c r="C149" s="15"/>
      <c r="D149" s="15"/>
      <c r="E149" s="15"/>
      <c r="F149" s="15"/>
      <c r="G149" s="15"/>
      <c r="H149" s="15"/>
      <c r="I149" s="15"/>
      <c r="J149" s="15"/>
      <c r="K149" s="15"/>
      <c r="L149" s="15"/>
      <c r="M149" s="15"/>
      <c r="N149" s="15"/>
      <c r="O149" s="126"/>
    </row>
    <row r="150" spans="1:15" ht="19.5" thickBot="1">
      <c r="A150" s="132"/>
      <c r="B150" s="133" t="s">
        <v>212</v>
      </c>
      <c r="C150" s="138"/>
      <c r="D150" s="138"/>
      <c r="E150" s="138"/>
      <c r="F150" s="138"/>
      <c r="G150" s="138"/>
      <c r="H150" s="138"/>
      <c r="I150" s="138"/>
      <c r="J150" s="138"/>
      <c r="K150" s="138"/>
      <c r="L150" s="138"/>
      <c r="M150" s="138"/>
      <c r="N150" s="139"/>
      <c r="O150" s="126"/>
    </row>
    <row r="151" spans="1:15" ht="15.75">
      <c r="A151" s="76"/>
      <c r="B151" s="77" t="s">
        <v>101</v>
      </c>
      <c r="C151" s="78"/>
      <c r="D151" s="78"/>
      <c r="E151" s="78"/>
      <c r="F151" s="78"/>
      <c r="G151" s="78"/>
      <c r="H151" s="79"/>
      <c r="I151" s="79"/>
      <c r="J151" s="79"/>
      <c r="K151" s="80">
        <f>M42</f>
        <v>37287</v>
      </c>
      <c r="L151" s="5"/>
      <c r="M151" s="5"/>
      <c r="N151" s="5"/>
      <c r="O151" s="126"/>
    </row>
    <row r="152" spans="1:15" ht="15.75">
      <c r="A152" s="82"/>
      <c r="B152" s="83"/>
      <c r="C152" s="84"/>
      <c r="D152" s="84"/>
      <c r="E152" s="84"/>
      <c r="F152" s="84"/>
      <c r="G152" s="84"/>
      <c r="H152" s="85"/>
      <c r="I152" s="85"/>
      <c r="J152" s="85"/>
      <c r="K152" s="85"/>
      <c r="L152" s="10"/>
      <c r="M152" s="10"/>
      <c r="N152" s="10"/>
      <c r="O152" s="126"/>
    </row>
    <row r="153" spans="1:15" ht="15.75">
      <c r="A153" s="86"/>
      <c r="B153" s="40" t="s">
        <v>102</v>
      </c>
      <c r="C153" s="87"/>
      <c r="D153" s="87"/>
      <c r="E153" s="87"/>
      <c r="F153" s="87"/>
      <c r="G153" s="87"/>
      <c r="H153" s="71"/>
      <c r="I153" s="71"/>
      <c r="J153" s="71"/>
      <c r="K153" s="88">
        <v>0.08185</v>
      </c>
      <c r="L153" s="29"/>
      <c r="M153" s="29"/>
      <c r="N153" s="29"/>
      <c r="O153" s="126"/>
    </row>
    <row r="154" spans="1:15" ht="15.75">
      <c r="A154" s="86"/>
      <c r="B154" s="40" t="s">
        <v>103</v>
      </c>
      <c r="C154" s="87"/>
      <c r="D154" s="87"/>
      <c r="E154" s="87"/>
      <c r="F154" s="87"/>
      <c r="G154" s="87"/>
      <c r="H154" s="71"/>
      <c r="I154" s="71"/>
      <c r="J154" s="71"/>
      <c r="K154" s="45">
        <v>0.07577</v>
      </c>
      <c r="L154" s="29"/>
      <c r="M154" s="29"/>
      <c r="N154" s="29"/>
      <c r="O154" s="126"/>
    </row>
    <row r="155" spans="1:15" ht="15.75">
      <c r="A155" s="86"/>
      <c r="B155" s="40" t="s">
        <v>104</v>
      </c>
      <c r="C155" s="87"/>
      <c r="D155" s="87"/>
      <c r="E155" s="87"/>
      <c r="F155" s="87"/>
      <c r="G155" s="87"/>
      <c r="H155" s="71"/>
      <c r="I155" s="71"/>
      <c r="J155" s="71"/>
      <c r="K155" s="88">
        <f>K153-K154</f>
        <v>0.006080000000000002</v>
      </c>
      <c r="L155" s="29"/>
      <c r="M155" s="29"/>
      <c r="N155" s="29"/>
      <c r="O155" s="126"/>
    </row>
    <row r="156" spans="1:15" ht="15.75">
      <c r="A156" s="86"/>
      <c r="B156" s="40" t="s">
        <v>105</v>
      </c>
      <c r="C156" s="87"/>
      <c r="D156" s="87"/>
      <c r="E156" s="87"/>
      <c r="F156" s="87"/>
      <c r="G156" s="87"/>
      <c r="H156" s="71"/>
      <c r="I156" s="71"/>
      <c r="J156" s="71"/>
      <c r="K156" s="88">
        <v>0.0639</v>
      </c>
      <c r="L156" s="29"/>
      <c r="M156" s="29"/>
      <c r="N156" s="29"/>
      <c r="O156" s="126"/>
    </row>
    <row r="157" spans="1:15" ht="15.75">
      <c r="A157" s="86"/>
      <c r="B157" s="40" t="s">
        <v>106</v>
      </c>
      <c r="C157" s="87"/>
      <c r="D157" s="87"/>
      <c r="E157" s="87"/>
      <c r="F157" s="87"/>
      <c r="G157" s="87"/>
      <c r="H157" s="71"/>
      <c r="I157" s="71"/>
      <c r="J157" s="71"/>
      <c r="K157" s="88">
        <f>M31</f>
        <v>0.045257177718321585</v>
      </c>
      <c r="L157" s="29"/>
      <c r="M157" s="29"/>
      <c r="N157" s="29"/>
      <c r="O157" s="126"/>
    </row>
    <row r="158" spans="1:15" ht="15.75">
      <c r="A158" s="86"/>
      <c r="B158" s="40" t="s">
        <v>107</v>
      </c>
      <c r="C158" s="87"/>
      <c r="D158" s="87"/>
      <c r="E158" s="87"/>
      <c r="F158" s="87"/>
      <c r="G158" s="87"/>
      <c r="H158" s="71"/>
      <c r="I158" s="71"/>
      <c r="J158" s="71"/>
      <c r="K158" s="88">
        <f>K156-K157</f>
        <v>0.018642822281678413</v>
      </c>
      <c r="L158" s="29"/>
      <c r="M158" s="29"/>
      <c r="N158" s="29"/>
      <c r="O158" s="126"/>
    </row>
    <row r="159" spans="1:15" ht="15.75">
      <c r="A159" s="86"/>
      <c r="B159" s="40" t="s">
        <v>108</v>
      </c>
      <c r="C159" s="87"/>
      <c r="D159" s="87"/>
      <c r="E159" s="87"/>
      <c r="F159" s="87"/>
      <c r="G159" s="87"/>
      <c r="H159" s="71"/>
      <c r="I159" s="71"/>
      <c r="J159" s="71"/>
      <c r="K159" s="89" t="s">
        <v>174</v>
      </c>
      <c r="L159" s="29"/>
      <c r="M159" s="29"/>
      <c r="N159" s="29"/>
      <c r="O159" s="126"/>
    </row>
    <row r="160" spans="1:15" ht="15.75">
      <c r="A160" s="86"/>
      <c r="B160" s="40" t="s">
        <v>109</v>
      </c>
      <c r="C160" s="87"/>
      <c r="D160" s="87"/>
      <c r="E160" s="87"/>
      <c r="F160" s="87"/>
      <c r="G160" s="87"/>
      <c r="H160" s="71"/>
      <c r="I160" s="71"/>
      <c r="J160" s="71"/>
      <c r="K160" s="90">
        <v>19.03</v>
      </c>
      <c r="L160" s="29" t="s">
        <v>178</v>
      </c>
      <c r="M160" s="29"/>
      <c r="N160" s="29"/>
      <c r="O160" s="126"/>
    </row>
    <row r="161" spans="1:15" ht="15.75">
      <c r="A161" s="86"/>
      <c r="B161" s="40" t="s">
        <v>110</v>
      </c>
      <c r="C161" s="87"/>
      <c r="D161" s="87"/>
      <c r="E161" s="87"/>
      <c r="F161" s="87"/>
      <c r="G161" s="87"/>
      <c r="H161" s="71"/>
      <c r="I161" s="71"/>
      <c r="J161" s="71"/>
      <c r="K161" s="90">
        <v>16</v>
      </c>
      <c r="L161" s="29" t="s">
        <v>178</v>
      </c>
      <c r="M161" s="29"/>
      <c r="N161" s="29"/>
      <c r="O161" s="126"/>
    </row>
    <row r="162" spans="1:15" ht="15.75">
      <c r="A162" s="86"/>
      <c r="B162" s="40" t="s">
        <v>111</v>
      </c>
      <c r="C162" s="87"/>
      <c r="D162" s="87"/>
      <c r="E162" s="87"/>
      <c r="F162" s="87"/>
      <c r="G162" s="87"/>
      <c r="H162" s="71"/>
      <c r="I162" s="71"/>
      <c r="J162" s="71"/>
      <c r="K162" s="88">
        <f>G54/'Oct 01'!M54</f>
        <v>0.06141893872764585</v>
      </c>
      <c r="L162" s="29"/>
      <c r="M162" s="29"/>
      <c r="N162" s="29"/>
      <c r="O162" s="126"/>
    </row>
    <row r="163" spans="1:15" ht="15.75">
      <c r="A163" s="86"/>
      <c r="B163" s="40" t="s">
        <v>112</v>
      </c>
      <c r="C163" s="87"/>
      <c r="D163" s="87"/>
      <c r="E163" s="87"/>
      <c r="F163" s="87"/>
      <c r="G163" s="87"/>
      <c r="H163" s="71"/>
      <c r="I163" s="71"/>
      <c r="J163" s="71"/>
      <c r="K163" s="88">
        <v>0.1396</v>
      </c>
      <c r="L163" s="29"/>
      <c r="M163" s="29"/>
      <c r="N163" s="29"/>
      <c r="O163" s="126"/>
    </row>
    <row r="164" spans="1:15" ht="15.75">
      <c r="A164" s="86"/>
      <c r="B164" s="40"/>
      <c r="C164" s="40"/>
      <c r="D164" s="40"/>
      <c r="E164" s="40"/>
      <c r="F164" s="40"/>
      <c r="G164" s="40"/>
      <c r="H164" s="29"/>
      <c r="I164" s="29"/>
      <c r="J164" s="29"/>
      <c r="K164" s="67"/>
      <c r="L164" s="29"/>
      <c r="M164" s="91"/>
      <c r="N164" s="29"/>
      <c r="O164" s="126"/>
    </row>
    <row r="165" spans="1:15" ht="15.75">
      <c r="A165" s="92"/>
      <c r="B165" s="17" t="s">
        <v>113</v>
      </c>
      <c r="C165" s="93"/>
      <c r="D165" s="93"/>
      <c r="E165" s="94"/>
      <c r="F165" s="93"/>
      <c r="G165" s="94"/>
      <c r="H165" s="93"/>
      <c r="I165" s="94"/>
      <c r="J165" s="21" t="s">
        <v>166</v>
      </c>
      <c r="K165" s="95" t="s">
        <v>175</v>
      </c>
      <c r="L165" s="10"/>
      <c r="M165" s="10"/>
      <c r="N165" s="10"/>
      <c r="O165" s="126"/>
    </row>
    <row r="166" spans="1:15" ht="15.75">
      <c r="A166" s="96"/>
      <c r="B166" s="40" t="s">
        <v>114</v>
      </c>
      <c r="C166" s="60"/>
      <c r="D166" s="60"/>
      <c r="E166" s="60"/>
      <c r="F166" s="60"/>
      <c r="G166" s="29"/>
      <c r="H166" s="29"/>
      <c r="I166" s="29"/>
      <c r="J166" s="34">
        <v>37</v>
      </c>
      <c r="K166" s="97">
        <v>1303</v>
      </c>
      <c r="L166" s="29"/>
      <c r="M166" s="91"/>
      <c r="N166" s="98"/>
      <c r="O166" s="126"/>
    </row>
    <row r="167" spans="1:15" ht="15.75">
      <c r="A167" s="96"/>
      <c r="B167" s="40" t="s">
        <v>115</v>
      </c>
      <c r="C167" s="60"/>
      <c r="D167" s="60"/>
      <c r="E167" s="60"/>
      <c r="F167" s="60"/>
      <c r="G167" s="29"/>
      <c r="H167" s="29"/>
      <c r="I167" s="29"/>
      <c r="J167" s="34">
        <v>2</v>
      </c>
      <c r="K167" s="97">
        <v>63</v>
      </c>
      <c r="L167" s="29"/>
      <c r="M167" s="91"/>
      <c r="N167" s="98"/>
      <c r="O167" s="126"/>
    </row>
    <row r="168" spans="1:15" ht="15.75">
      <c r="A168" s="96"/>
      <c r="B168" s="189" t="s">
        <v>116</v>
      </c>
      <c r="C168" s="60"/>
      <c r="D168" s="60"/>
      <c r="E168" s="60"/>
      <c r="F168" s="60"/>
      <c r="G168" s="29"/>
      <c r="H168" s="29"/>
      <c r="I168" s="29"/>
      <c r="J168" s="29"/>
      <c r="K168" s="97">
        <v>0</v>
      </c>
      <c r="L168" s="29"/>
      <c r="M168" s="91"/>
      <c r="N168" s="98"/>
      <c r="O168" s="126"/>
    </row>
    <row r="169" spans="1:15" ht="15.75">
      <c r="A169" s="96"/>
      <c r="B169" s="189" t="s">
        <v>117</v>
      </c>
      <c r="C169" s="60"/>
      <c r="D169" s="60"/>
      <c r="E169" s="60"/>
      <c r="F169" s="60"/>
      <c r="G169" s="29"/>
      <c r="H169" s="29"/>
      <c r="I169" s="29"/>
      <c r="J169" s="29"/>
      <c r="K169" s="69" t="s">
        <v>173</v>
      </c>
      <c r="L169" s="29"/>
      <c r="M169" s="91"/>
      <c r="N169" s="98"/>
      <c r="O169" s="126"/>
    </row>
    <row r="170" spans="1:15" ht="15.75">
      <c r="A170" s="99"/>
      <c r="B170" s="189" t="s">
        <v>118</v>
      </c>
      <c r="C170" s="60"/>
      <c r="D170" s="60"/>
      <c r="E170" s="40"/>
      <c r="F170" s="40"/>
      <c r="G170" s="40"/>
      <c r="H170" s="29"/>
      <c r="I170" s="29"/>
      <c r="J170" s="29"/>
      <c r="K170" s="97"/>
      <c r="L170" s="29"/>
      <c r="M170" s="91"/>
      <c r="N170" s="100"/>
      <c r="O170" s="126"/>
    </row>
    <row r="171" spans="1:15" ht="15.75">
      <c r="A171" s="96"/>
      <c r="B171" s="40" t="s">
        <v>119</v>
      </c>
      <c r="C171" s="60"/>
      <c r="D171" s="60"/>
      <c r="E171" s="60"/>
      <c r="F171" s="60"/>
      <c r="G171" s="60"/>
      <c r="H171" s="29"/>
      <c r="I171" s="29"/>
      <c r="J171" s="29">
        <v>0</v>
      </c>
      <c r="K171" s="97">
        <v>0</v>
      </c>
      <c r="L171" s="29" t="s">
        <v>207</v>
      </c>
      <c r="M171" s="91"/>
      <c r="N171" s="100"/>
      <c r="O171" s="126"/>
    </row>
    <row r="172" spans="1:15" ht="15.75">
      <c r="A172" s="96"/>
      <c r="B172" s="40" t="s">
        <v>120</v>
      </c>
      <c r="C172" s="60"/>
      <c r="D172" s="60"/>
      <c r="E172" s="60"/>
      <c r="F172" s="60"/>
      <c r="G172" s="60"/>
      <c r="H172" s="29"/>
      <c r="I172" s="29"/>
      <c r="J172" s="29">
        <v>3</v>
      </c>
      <c r="K172" s="97">
        <v>15</v>
      </c>
      <c r="L172" s="29"/>
      <c r="M172" s="91"/>
      <c r="N172" s="100"/>
      <c r="O172" s="126"/>
    </row>
    <row r="173" spans="1:15" ht="15.75">
      <c r="A173" s="96"/>
      <c r="B173" s="40" t="s">
        <v>204</v>
      </c>
      <c r="C173" s="60"/>
      <c r="D173" s="60"/>
      <c r="E173" s="60"/>
      <c r="F173" s="60"/>
      <c r="G173" s="60"/>
      <c r="H173" s="29"/>
      <c r="I173" s="29"/>
      <c r="J173" s="29"/>
      <c r="K173" s="97">
        <v>0</v>
      </c>
      <c r="L173" s="29"/>
      <c r="M173" s="91"/>
      <c r="N173" s="100"/>
      <c r="O173" s="126"/>
    </row>
    <row r="174" spans="1:15" ht="15.75">
      <c r="A174" s="99"/>
      <c r="B174" s="189" t="s">
        <v>121</v>
      </c>
      <c r="C174" s="60"/>
      <c r="D174" s="60"/>
      <c r="E174" s="40"/>
      <c r="F174" s="40"/>
      <c r="G174" s="40"/>
      <c r="H174" s="29"/>
      <c r="I174" s="29"/>
      <c r="J174" s="29"/>
      <c r="K174" s="97"/>
      <c r="L174" s="29"/>
      <c r="M174" s="91"/>
      <c r="N174" s="100"/>
      <c r="O174" s="126"/>
    </row>
    <row r="175" spans="1:15" ht="15.75">
      <c r="A175" s="99"/>
      <c r="B175" s="40" t="s">
        <v>122</v>
      </c>
      <c r="C175" s="60"/>
      <c r="D175" s="60"/>
      <c r="E175" s="40"/>
      <c r="F175" s="40"/>
      <c r="G175" s="40"/>
      <c r="H175" s="29"/>
      <c r="I175" s="29"/>
      <c r="J175" s="29">
        <v>0</v>
      </c>
      <c r="K175" s="97">
        <v>0</v>
      </c>
      <c r="L175" s="29"/>
      <c r="M175" s="91"/>
      <c r="N175" s="100"/>
      <c r="O175" s="126"/>
    </row>
    <row r="176" spans="1:15" ht="15.75">
      <c r="A176" s="96"/>
      <c r="B176" s="40" t="s">
        <v>123</v>
      </c>
      <c r="C176" s="60"/>
      <c r="D176" s="60"/>
      <c r="E176" s="101"/>
      <c r="F176" s="101"/>
      <c r="G176" s="102"/>
      <c r="H176" s="29"/>
      <c r="I176" s="29"/>
      <c r="J176" s="29"/>
      <c r="K176" s="97">
        <v>0</v>
      </c>
      <c r="L176" s="29"/>
      <c r="M176" s="91"/>
      <c r="N176" s="100"/>
      <c r="O176" s="126"/>
    </row>
    <row r="177" spans="1:15" ht="15.75">
      <c r="A177" s="96"/>
      <c r="B177" s="40" t="s">
        <v>124</v>
      </c>
      <c r="C177" s="60"/>
      <c r="D177" s="60"/>
      <c r="E177" s="101"/>
      <c r="F177" s="101"/>
      <c r="G177" s="102"/>
      <c r="H177" s="29"/>
      <c r="I177" s="29"/>
      <c r="J177" s="29"/>
      <c r="K177" s="97">
        <v>0</v>
      </c>
      <c r="L177" s="29"/>
      <c r="M177" s="91"/>
      <c r="N177" s="100"/>
      <c r="O177" s="126"/>
    </row>
    <row r="178" spans="1:15" ht="15.75">
      <c r="A178" s="96"/>
      <c r="B178" s="40" t="s">
        <v>125</v>
      </c>
      <c r="C178" s="60"/>
      <c r="D178" s="60"/>
      <c r="E178" s="103"/>
      <c r="F178" s="101"/>
      <c r="G178" s="102"/>
      <c r="H178" s="29"/>
      <c r="I178" s="29"/>
      <c r="J178" s="29"/>
      <c r="K178" s="104">
        <v>0</v>
      </c>
      <c r="L178" s="29"/>
      <c r="M178" s="91"/>
      <c r="N178" s="100"/>
      <c r="O178" s="126"/>
    </row>
    <row r="179" spans="1:15" ht="15.75">
      <c r="A179" s="96"/>
      <c r="B179" s="40"/>
      <c r="C179" s="60"/>
      <c r="D179" s="60"/>
      <c r="E179" s="103"/>
      <c r="F179" s="101"/>
      <c r="G179" s="102"/>
      <c r="H179" s="29"/>
      <c r="I179" s="29"/>
      <c r="J179" s="29"/>
      <c r="K179" s="104"/>
      <c r="L179" s="29"/>
      <c r="M179" s="91"/>
      <c r="N179" s="100"/>
      <c r="O179" s="126"/>
    </row>
    <row r="180" spans="1:15" ht="15.75">
      <c r="A180" s="8"/>
      <c r="B180" s="17" t="s">
        <v>126</v>
      </c>
      <c r="C180" s="93"/>
      <c r="D180" s="93"/>
      <c r="E180" s="94"/>
      <c r="F180" s="93"/>
      <c r="G180" s="94"/>
      <c r="H180" s="93"/>
      <c r="I180" s="95" t="s">
        <v>166</v>
      </c>
      <c r="J180" s="21" t="s">
        <v>167</v>
      </c>
      <c r="K180" s="95" t="s">
        <v>176</v>
      </c>
      <c r="L180" s="21" t="s">
        <v>167</v>
      </c>
      <c r="M180" s="10"/>
      <c r="N180" s="105"/>
      <c r="O180" s="126"/>
    </row>
    <row r="181" spans="1:15" ht="15.75">
      <c r="A181" s="28"/>
      <c r="B181" s="60" t="s">
        <v>127</v>
      </c>
      <c r="C181" s="106"/>
      <c r="D181" s="106"/>
      <c r="E181" s="60"/>
      <c r="F181" s="106"/>
      <c r="G181" s="29"/>
      <c r="H181" s="106"/>
      <c r="I181" s="60">
        <v>2565</v>
      </c>
      <c r="J181" s="106">
        <f>I181/I186</f>
        <v>0.9686555891238671</v>
      </c>
      <c r="K181" s="59">
        <v>119197</v>
      </c>
      <c r="L181" s="107">
        <f>K181/K186</f>
        <v>0.9696646763093243</v>
      </c>
      <c r="M181" s="91"/>
      <c r="N181" s="100"/>
      <c r="O181" s="126"/>
    </row>
    <row r="182" spans="1:15" ht="15.75">
      <c r="A182" s="28"/>
      <c r="B182" s="60" t="s">
        <v>128</v>
      </c>
      <c r="C182" s="106"/>
      <c r="D182" s="106"/>
      <c r="E182" s="60"/>
      <c r="F182" s="106"/>
      <c r="G182" s="29"/>
      <c r="H182" s="108"/>
      <c r="I182" s="60">
        <v>16</v>
      </c>
      <c r="J182" s="106">
        <f>I182/I186</f>
        <v>0.006042296072507553</v>
      </c>
      <c r="K182" s="59">
        <v>546</v>
      </c>
      <c r="L182" s="107">
        <f>K182/K186</f>
        <v>0.004441696630493142</v>
      </c>
      <c r="M182" s="91"/>
      <c r="N182" s="100"/>
      <c r="O182" s="126"/>
    </row>
    <row r="183" spans="1:15" ht="15.75">
      <c r="A183" s="28"/>
      <c r="B183" s="60" t="s">
        <v>129</v>
      </c>
      <c r="C183" s="106"/>
      <c r="D183" s="106"/>
      <c r="E183" s="60"/>
      <c r="F183" s="106"/>
      <c r="G183" s="29"/>
      <c r="H183" s="108"/>
      <c r="I183" s="60">
        <v>13</v>
      </c>
      <c r="J183" s="106">
        <f>I183/I186</f>
        <v>0.004909365558912387</v>
      </c>
      <c r="K183" s="59">
        <v>615</v>
      </c>
      <c r="L183" s="107">
        <f>K183/K186</f>
        <v>0.005003009940940078</v>
      </c>
      <c r="M183" s="91"/>
      <c r="N183" s="100"/>
      <c r="O183" s="126"/>
    </row>
    <row r="184" spans="1:15" ht="15.75">
      <c r="A184" s="28"/>
      <c r="B184" s="60" t="s">
        <v>130</v>
      </c>
      <c r="C184" s="106"/>
      <c r="D184" s="106"/>
      <c r="E184" s="60"/>
      <c r="F184" s="106"/>
      <c r="G184" s="29"/>
      <c r="H184" s="108"/>
      <c r="I184" s="60">
        <f>13+4+17+20</f>
        <v>54</v>
      </c>
      <c r="J184" s="106">
        <f>I184/I186</f>
        <v>0.02039274924471299</v>
      </c>
      <c r="K184" s="59">
        <f>564+208+433+1363</f>
        <v>2568</v>
      </c>
      <c r="L184" s="107">
        <f>K184/K186</f>
        <v>0.02089061711924247</v>
      </c>
      <c r="M184" s="91"/>
      <c r="N184" s="100"/>
      <c r="O184" s="126"/>
    </row>
    <row r="185" spans="1:15" ht="15.75">
      <c r="A185" s="28"/>
      <c r="B185" s="31"/>
      <c r="C185" s="106"/>
      <c r="D185" s="106"/>
      <c r="E185" s="60"/>
      <c r="F185" s="106"/>
      <c r="G185" s="29"/>
      <c r="H185" s="108"/>
      <c r="I185" s="60"/>
      <c r="J185" s="106"/>
      <c r="K185" s="59"/>
      <c r="L185" s="107"/>
      <c r="M185" s="91"/>
      <c r="N185" s="100"/>
      <c r="O185" s="126"/>
    </row>
    <row r="186" spans="1:15" ht="15.75">
      <c r="A186" s="28"/>
      <c r="B186" s="29"/>
      <c r="C186" s="29"/>
      <c r="D186" s="29"/>
      <c r="E186" s="29"/>
      <c r="F186" s="29"/>
      <c r="G186" s="29"/>
      <c r="H186" s="29"/>
      <c r="I186" s="38">
        <f>SUM(I181:I185)</f>
        <v>2648</v>
      </c>
      <c r="J186" s="110">
        <f>SUM(J181:J185)</f>
        <v>1</v>
      </c>
      <c r="K186" s="59">
        <f>SUM(K181:K185)</f>
        <v>122926</v>
      </c>
      <c r="L186" s="110">
        <f>SUM(L181:L185)</f>
        <v>0.9999999999999999</v>
      </c>
      <c r="M186" s="29"/>
      <c r="N186" s="29"/>
      <c r="O186" s="126"/>
    </row>
    <row r="187" spans="1:15" ht="15.75">
      <c r="A187" s="28"/>
      <c r="B187" s="29"/>
      <c r="C187" s="29"/>
      <c r="D187" s="29"/>
      <c r="E187" s="29"/>
      <c r="F187" s="29"/>
      <c r="G187" s="29"/>
      <c r="H187" s="29"/>
      <c r="I187" s="38"/>
      <c r="J187" s="110"/>
      <c r="K187" s="59"/>
      <c r="L187" s="110"/>
      <c r="M187" s="29"/>
      <c r="N187" s="29"/>
      <c r="O187" s="126"/>
    </row>
    <row r="188" spans="1:15" ht="15.75">
      <c r="A188" s="8"/>
      <c r="B188" s="10"/>
      <c r="C188" s="10"/>
      <c r="D188" s="10"/>
      <c r="E188" s="10"/>
      <c r="F188" s="10"/>
      <c r="G188" s="10"/>
      <c r="H188" s="10"/>
      <c r="I188" s="61"/>
      <c r="J188" s="113"/>
      <c r="K188" s="114"/>
      <c r="L188" s="113"/>
      <c r="M188" s="10"/>
      <c r="N188" s="10"/>
      <c r="O188" s="126"/>
    </row>
    <row r="189" spans="1:15" ht="15.75">
      <c r="A189" s="115"/>
      <c r="B189" s="17" t="s">
        <v>132</v>
      </c>
      <c r="C189" s="116"/>
      <c r="D189" s="116"/>
      <c r="E189" s="21" t="s">
        <v>147</v>
      </c>
      <c r="F189" s="19"/>
      <c r="G189" s="17" t="s">
        <v>156</v>
      </c>
      <c r="H189" s="15"/>
      <c r="I189" s="15"/>
      <c r="J189" s="15"/>
      <c r="K189" s="15"/>
      <c r="L189" s="15"/>
      <c r="M189" s="15"/>
      <c r="N189" s="15"/>
      <c r="O189" s="126"/>
    </row>
    <row r="190" spans="1:15" ht="15.75">
      <c r="A190" s="115"/>
      <c r="B190" s="15"/>
      <c r="C190" s="15"/>
      <c r="D190" s="15"/>
      <c r="E190" s="10"/>
      <c r="F190" s="10"/>
      <c r="G190" s="10"/>
      <c r="H190" s="15"/>
      <c r="I190" s="15"/>
      <c r="J190" s="15"/>
      <c r="K190" s="15"/>
      <c r="L190" s="15"/>
      <c r="M190" s="15"/>
      <c r="N190" s="15"/>
      <c r="O190" s="126"/>
    </row>
    <row r="191" spans="1:15" ht="15.75">
      <c r="A191" s="115"/>
      <c r="B191" s="16" t="s">
        <v>133</v>
      </c>
      <c r="C191" s="117"/>
      <c r="D191" s="117"/>
      <c r="E191" s="118" t="s">
        <v>148</v>
      </c>
      <c r="F191" s="16"/>
      <c r="G191" s="16" t="s">
        <v>157</v>
      </c>
      <c r="H191" s="117"/>
      <c r="I191" s="117"/>
      <c r="J191" s="15"/>
      <c r="K191" s="15"/>
      <c r="L191" s="15"/>
      <c r="M191" s="15"/>
      <c r="N191" s="15"/>
      <c r="O191" s="126"/>
    </row>
    <row r="192" spans="1:15" ht="15.75">
      <c r="A192" s="115"/>
      <c r="B192" s="16" t="s">
        <v>134</v>
      </c>
      <c r="C192" s="117"/>
      <c r="D192" s="117"/>
      <c r="E192" s="118" t="s">
        <v>149</v>
      </c>
      <c r="F192" s="16"/>
      <c r="G192" s="16" t="s">
        <v>158</v>
      </c>
      <c r="H192" s="117"/>
      <c r="I192" s="117"/>
      <c r="J192" s="15"/>
      <c r="K192" s="15"/>
      <c r="L192" s="15"/>
      <c r="M192" s="15"/>
      <c r="N192" s="15"/>
      <c r="O192" s="126"/>
    </row>
    <row r="193" spans="1:15" ht="15.75">
      <c r="A193" s="115"/>
      <c r="B193" s="16"/>
      <c r="C193" s="117"/>
      <c r="D193" s="117"/>
      <c r="E193" s="118"/>
      <c r="F193" s="16"/>
      <c r="G193" s="16"/>
      <c r="H193" s="117"/>
      <c r="I193" s="117"/>
      <c r="J193" s="15"/>
      <c r="K193" s="15"/>
      <c r="L193" s="15"/>
      <c r="M193" s="15"/>
      <c r="N193" s="15"/>
      <c r="O193" s="126"/>
    </row>
    <row r="194" spans="1:15" ht="15.75">
      <c r="A194" s="115"/>
      <c r="B194" s="16"/>
      <c r="C194" s="117"/>
      <c r="D194" s="117"/>
      <c r="E194" s="118"/>
      <c r="F194" s="16"/>
      <c r="G194" s="16"/>
      <c r="H194" s="117"/>
      <c r="I194" s="117"/>
      <c r="J194" s="15"/>
      <c r="K194" s="15"/>
      <c r="L194" s="15"/>
      <c r="M194" s="15"/>
      <c r="N194" s="15"/>
      <c r="O194" s="126"/>
    </row>
    <row r="195" spans="1:15" ht="18.75">
      <c r="A195" s="115"/>
      <c r="B195" s="54" t="s">
        <v>212</v>
      </c>
      <c r="C195" s="117"/>
      <c r="D195" s="117"/>
      <c r="E195" s="118"/>
      <c r="F195" s="16"/>
      <c r="G195" s="16"/>
      <c r="H195" s="117"/>
      <c r="I195" s="117"/>
      <c r="J195" s="15"/>
      <c r="K195" s="15"/>
      <c r="L195" s="15"/>
      <c r="M195" s="15"/>
      <c r="N195" s="15"/>
      <c r="O195" s="126"/>
    </row>
    <row r="196" spans="1:14" ht="15">
      <c r="A196" s="127"/>
      <c r="B196" s="127"/>
      <c r="C196" s="127"/>
      <c r="D196" s="127"/>
      <c r="E196" s="127"/>
      <c r="F196" s="127"/>
      <c r="G196" s="127"/>
      <c r="H196" s="127"/>
      <c r="I196" s="127"/>
      <c r="J196" s="127"/>
      <c r="K196" s="127"/>
      <c r="L196" s="127"/>
      <c r="M196" s="127"/>
      <c r="N196" s="127"/>
    </row>
  </sheetData>
  <printOptions horizontalCentered="1" verticalCentered="1"/>
  <pageMargins left="0.5118110236220472" right="0.5118110236220472" top="0.2755905511811024" bottom="0.6299212598425197" header="0" footer="0"/>
  <pageSetup horizontalDpi="600" verticalDpi="600" orientation="landscape" paperSize="9" scale="50" r:id="rId2"/>
  <headerFooter alignWithMargins="0">
    <oddFooter xml:space="preserve">&amp;L </oddFooter>
  </headerFooter>
  <rowBreaks count="3" manualBreakCount="3">
    <brk id="49" max="14" man="1"/>
    <brk id="102" max="14" man="1"/>
    <brk id="150" max="14" man="1"/>
  </rowBreaks>
  <drawing r:id="rId1"/>
</worksheet>
</file>

<file path=xl/worksheets/sheet12.xml><?xml version="1.0" encoding="utf-8"?>
<worksheet xmlns="http://schemas.openxmlformats.org/spreadsheetml/2006/main" xmlns:r="http://schemas.openxmlformats.org/officeDocument/2006/relationships">
  <dimension ref="A1:O197"/>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4" width="9.6640625" style="1" customWidth="1"/>
    <col min="5" max="5" width="13.6640625" style="1" customWidth="1"/>
    <col min="6" max="6" width="3.6640625" style="1" customWidth="1"/>
    <col min="7" max="7" width="12.6640625" style="1" customWidth="1"/>
    <col min="8" max="8" width="3.6640625" style="1" customWidth="1"/>
    <col min="9" max="9" width="12.6640625" style="1" customWidth="1"/>
    <col min="10" max="10" width="6.6640625" style="1" customWidth="1"/>
    <col min="11" max="11" width="12.6640625" style="1" customWidth="1"/>
    <col min="12" max="12" width="6.6640625" style="1" customWidth="1"/>
    <col min="13" max="13" width="14.6640625" style="1" customWidth="1"/>
    <col min="14" max="14" width="25.4453125" style="1" customWidth="1"/>
    <col min="15" max="16384" width="9.6640625" style="1" customWidth="1"/>
  </cols>
  <sheetData>
    <row r="1" spans="1:15" ht="20.25">
      <c r="A1" s="2"/>
      <c r="B1" s="3" t="s">
        <v>0</v>
      </c>
      <c r="C1" s="4"/>
      <c r="D1" s="4"/>
      <c r="E1" s="5"/>
      <c r="F1" s="5"/>
      <c r="G1" s="5"/>
      <c r="H1" s="5"/>
      <c r="I1" s="5"/>
      <c r="J1" s="5"/>
      <c r="K1" s="5"/>
      <c r="L1" s="5"/>
      <c r="M1" s="5"/>
      <c r="N1" s="5"/>
      <c r="O1" s="126"/>
    </row>
    <row r="2" spans="1:15" ht="15.75">
      <c r="A2" s="8"/>
      <c r="B2" s="9"/>
      <c r="C2" s="9"/>
      <c r="D2" s="9"/>
      <c r="E2" s="10"/>
      <c r="F2" s="10"/>
      <c r="G2" s="10"/>
      <c r="H2" s="10"/>
      <c r="I2" s="10"/>
      <c r="J2" s="10"/>
      <c r="K2" s="10"/>
      <c r="L2" s="10"/>
      <c r="M2" s="10"/>
      <c r="N2" s="10"/>
      <c r="O2" s="126"/>
    </row>
    <row r="3" spans="1:15" ht="15.75">
      <c r="A3" s="11"/>
      <c r="B3" s="155" t="s">
        <v>1</v>
      </c>
      <c r="C3" s="10"/>
      <c r="D3" s="10"/>
      <c r="E3" s="10"/>
      <c r="F3" s="10"/>
      <c r="G3" s="10"/>
      <c r="H3" s="10"/>
      <c r="I3" s="10"/>
      <c r="J3" s="10"/>
      <c r="K3" s="10"/>
      <c r="L3" s="10"/>
      <c r="M3" s="10"/>
      <c r="N3" s="10"/>
      <c r="O3" s="126"/>
    </row>
    <row r="4" spans="1:15" ht="15.75">
      <c r="A4" s="8"/>
      <c r="B4" s="9"/>
      <c r="C4" s="9"/>
      <c r="D4" s="9"/>
      <c r="E4" s="10"/>
      <c r="F4" s="10"/>
      <c r="G4" s="10"/>
      <c r="H4" s="10"/>
      <c r="I4" s="10"/>
      <c r="J4" s="10"/>
      <c r="K4" s="10"/>
      <c r="L4" s="10"/>
      <c r="M4" s="10"/>
      <c r="N4" s="10"/>
      <c r="O4" s="126"/>
    </row>
    <row r="5" spans="1:15" ht="15.75">
      <c r="A5" s="8"/>
      <c r="B5" s="13" t="s">
        <v>2</v>
      </c>
      <c r="C5" s="14"/>
      <c r="D5" s="14"/>
      <c r="E5" s="10"/>
      <c r="F5" s="10"/>
      <c r="G5" s="10"/>
      <c r="H5" s="10"/>
      <c r="I5" s="10"/>
      <c r="J5" s="10"/>
      <c r="K5" s="10"/>
      <c r="L5" s="10"/>
      <c r="M5" s="10"/>
      <c r="N5" s="10"/>
      <c r="O5" s="126"/>
    </row>
    <row r="6" spans="1:15" ht="15.75">
      <c r="A6" s="8"/>
      <c r="B6" s="13" t="s">
        <v>3</v>
      </c>
      <c r="C6" s="14"/>
      <c r="D6" s="14"/>
      <c r="E6" s="10"/>
      <c r="F6" s="10"/>
      <c r="G6" s="10"/>
      <c r="H6" s="10"/>
      <c r="I6" s="10"/>
      <c r="J6" s="10"/>
      <c r="K6" s="10"/>
      <c r="L6" s="10"/>
      <c r="M6" s="10"/>
      <c r="N6" s="10"/>
      <c r="O6" s="126"/>
    </row>
    <row r="7" spans="1:15" ht="15.75">
      <c r="A7" s="8"/>
      <c r="B7" s="13" t="s">
        <v>4</v>
      </c>
      <c r="C7" s="14"/>
      <c r="D7" s="14"/>
      <c r="E7" s="10"/>
      <c r="F7" s="10"/>
      <c r="G7" s="10"/>
      <c r="H7" s="10"/>
      <c r="I7" s="10"/>
      <c r="J7" s="10"/>
      <c r="K7" s="10"/>
      <c r="L7" s="10"/>
      <c r="M7" s="10"/>
      <c r="N7" s="10"/>
      <c r="O7" s="126"/>
    </row>
    <row r="8" spans="1:15" ht="15.75">
      <c r="A8" s="8"/>
      <c r="B8" s="13" t="s">
        <v>5</v>
      </c>
      <c r="C8" s="14"/>
      <c r="D8" s="14"/>
      <c r="E8" s="10"/>
      <c r="F8" s="10"/>
      <c r="G8" s="10"/>
      <c r="H8" s="10"/>
      <c r="I8" s="10"/>
      <c r="J8" s="10"/>
      <c r="K8" s="10"/>
      <c r="L8" s="10"/>
      <c r="M8" s="10"/>
      <c r="N8" s="10"/>
      <c r="O8" s="126"/>
    </row>
    <row r="9" spans="1:15" ht="15.75">
      <c r="A9" s="8"/>
      <c r="B9" s="15"/>
      <c r="C9" s="14"/>
      <c r="D9" s="14"/>
      <c r="E9" s="10"/>
      <c r="F9" s="10"/>
      <c r="G9" s="10"/>
      <c r="H9" s="10"/>
      <c r="I9" s="10"/>
      <c r="J9" s="10"/>
      <c r="K9" s="10"/>
      <c r="L9" s="10"/>
      <c r="M9" s="10"/>
      <c r="N9" s="10"/>
      <c r="O9" s="126"/>
    </row>
    <row r="10" spans="1:15" ht="15.75">
      <c r="A10" s="8"/>
      <c r="B10" s="13"/>
      <c r="C10" s="14"/>
      <c r="D10" s="14"/>
      <c r="E10" s="16"/>
      <c r="F10" s="16"/>
      <c r="G10" s="10"/>
      <c r="H10" s="10"/>
      <c r="I10" s="10"/>
      <c r="J10" s="10"/>
      <c r="K10" s="10"/>
      <c r="L10" s="10"/>
      <c r="M10" s="10"/>
      <c r="N10" s="10"/>
      <c r="O10" s="126"/>
    </row>
    <row r="11" spans="1:15" ht="15.75">
      <c r="A11" s="8"/>
      <c r="B11" s="17" t="s">
        <v>6</v>
      </c>
      <c r="C11" s="16"/>
      <c r="D11" s="16"/>
      <c r="E11" s="10"/>
      <c r="F11" s="10"/>
      <c r="G11" s="10"/>
      <c r="H11" s="10"/>
      <c r="I11" s="10"/>
      <c r="J11" s="10"/>
      <c r="K11" s="10"/>
      <c r="L11" s="10"/>
      <c r="M11" s="10"/>
      <c r="N11" s="10"/>
      <c r="O11" s="126"/>
    </row>
    <row r="12" spans="1:15" ht="15.75">
      <c r="A12" s="8"/>
      <c r="B12" s="16"/>
      <c r="C12" s="16"/>
      <c r="D12" s="16"/>
      <c r="E12" s="10"/>
      <c r="F12" s="10"/>
      <c r="G12" s="10"/>
      <c r="H12" s="10"/>
      <c r="I12" s="10"/>
      <c r="J12" s="10"/>
      <c r="K12" s="10"/>
      <c r="L12" s="10"/>
      <c r="M12" s="10"/>
      <c r="N12" s="10"/>
      <c r="O12" s="126"/>
    </row>
    <row r="13" spans="1:15" ht="15.75">
      <c r="A13" s="2"/>
      <c r="B13" s="5"/>
      <c r="C13" s="5"/>
      <c r="D13" s="5"/>
      <c r="E13" s="5"/>
      <c r="F13" s="5"/>
      <c r="G13" s="5"/>
      <c r="H13" s="5"/>
      <c r="I13" s="5"/>
      <c r="J13" s="5"/>
      <c r="K13" s="5"/>
      <c r="L13" s="5"/>
      <c r="M13" s="5"/>
      <c r="N13" s="5"/>
      <c r="O13" s="126"/>
    </row>
    <row r="14" spans="1:15" ht="15.75">
      <c r="A14" s="8"/>
      <c r="B14" s="17" t="s">
        <v>192</v>
      </c>
      <c r="C14" s="17"/>
      <c r="D14" s="17"/>
      <c r="E14" s="19"/>
      <c r="F14" s="19"/>
      <c r="G14" s="19"/>
      <c r="H14" s="19"/>
      <c r="I14" s="19"/>
      <c r="J14" s="19"/>
      <c r="K14" s="19"/>
      <c r="L14" s="19"/>
      <c r="M14" s="20" t="s">
        <v>179</v>
      </c>
      <c r="N14" s="19"/>
      <c r="O14" s="126"/>
    </row>
    <row r="15" spans="1:15" ht="15.75">
      <c r="A15" s="8"/>
      <c r="B15" s="17" t="s">
        <v>201</v>
      </c>
      <c r="C15" s="17"/>
      <c r="D15" s="17"/>
      <c r="E15" s="19"/>
      <c r="F15" s="19"/>
      <c r="G15" s="19"/>
      <c r="H15" s="19"/>
      <c r="I15" s="21"/>
      <c r="J15" s="129"/>
      <c r="K15" s="21" t="s">
        <v>205</v>
      </c>
      <c r="L15" s="129">
        <v>1</v>
      </c>
      <c r="M15" s="20"/>
      <c r="N15" s="19"/>
      <c r="O15" s="126"/>
    </row>
    <row r="16" spans="1:15" ht="15.75">
      <c r="A16" s="8"/>
      <c r="B16" s="17" t="s">
        <v>202</v>
      </c>
      <c r="C16" s="17"/>
      <c r="D16" s="17"/>
      <c r="E16" s="19"/>
      <c r="F16" s="19"/>
      <c r="G16" s="19"/>
      <c r="H16" s="19"/>
      <c r="I16" s="21"/>
      <c r="J16" s="129"/>
      <c r="K16" s="21" t="s">
        <v>205</v>
      </c>
      <c r="L16" s="129">
        <v>1</v>
      </c>
      <c r="M16" s="20"/>
      <c r="N16" s="19"/>
      <c r="O16" s="126"/>
    </row>
    <row r="17" spans="1:15" ht="15.75">
      <c r="A17" s="8"/>
      <c r="B17" s="17" t="s">
        <v>193</v>
      </c>
      <c r="C17" s="17"/>
      <c r="D17" s="17"/>
      <c r="E17" s="19"/>
      <c r="F17" s="19"/>
      <c r="G17" s="19"/>
      <c r="H17" s="19"/>
      <c r="I17" s="19"/>
      <c r="J17" s="19"/>
      <c r="K17" s="19"/>
      <c r="L17" s="19"/>
      <c r="M17" s="21" t="s">
        <v>180</v>
      </c>
      <c r="N17" s="19"/>
      <c r="O17" s="126"/>
    </row>
    <row r="18" spans="1:15" ht="15.75">
      <c r="A18" s="8"/>
      <c r="B18" s="17" t="s">
        <v>7</v>
      </c>
      <c r="C18" s="17"/>
      <c r="D18" s="17"/>
      <c r="E18" s="19"/>
      <c r="F18" s="19"/>
      <c r="G18" s="19"/>
      <c r="H18" s="19"/>
      <c r="I18" s="19"/>
      <c r="J18" s="19"/>
      <c r="K18" s="19"/>
      <c r="L18" s="19"/>
      <c r="M18" s="22">
        <v>37398</v>
      </c>
      <c r="N18" s="19"/>
      <c r="O18" s="126"/>
    </row>
    <row r="19" spans="1:15" ht="15.75">
      <c r="A19" s="8"/>
      <c r="B19" s="10"/>
      <c r="C19" s="10"/>
      <c r="D19" s="10"/>
      <c r="E19" s="10"/>
      <c r="F19" s="10"/>
      <c r="G19" s="10"/>
      <c r="H19" s="10"/>
      <c r="I19" s="10"/>
      <c r="J19" s="10"/>
      <c r="K19" s="10"/>
      <c r="L19" s="10"/>
      <c r="M19" s="23"/>
      <c r="N19" s="10"/>
      <c r="O19" s="126"/>
    </row>
    <row r="20" spans="1:15" ht="15.75">
      <c r="A20" s="8"/>
      <c r="B20" s="24" t="s">
        <v>8</v>
      </c>
      <c r="C20" s="10"/>
      <c r="D20" s="10"/>
      <c r="E20" s="10"/>
      <c r="F20" s="10"/>
      <c r="G20" s="10"/>
      <c r="H20" s="10"/>
      <c r="I20" s="10"/>
      <c r="J20" s="10"/>
      <c r="K20" s="23" t="s">
        <v>168</v>
      </c>
      <c r="L20" s="10"/>
      <c r="M20" s="15"/>
      <c r="N20" s="10"/>
      <c r="O20" s="126"/>
    </row>
    <row r="21" spans="1:15" ht="15.75">
      <c r="A21" s="8"/>
      <c r="B21" s="10"/>
      <c r="C21" s="10"/>
      <c r="D21" s="10"/>
      <c r="E21" s="10"/>
      <c r="F21" s="10"/>
      <c r="G21" s="10"/>
      <c r="H21" s="10"/>
      <c r="I21" s="10"/>
      <c r="J21" s="10"/>
      <c r="K21" s="10"/>
      <c r="L21" s="10"/>
      <c r="M21" s="25"/>
      <c r="N21" s="10"/>
      <c r="O21" s="126"/>
    </row>
    <row r="22" spans="1:15" ht="15.75">
      <c r="A22" s="8"/>
      <c r="B22" s="10"/>
      <c r="C22" s="175" t="s">
        <v>209</v>
      </c>
      <c r="D22" s="175" t="s">
        <v>210</v>
      </c>
      <c r="E22" s="177" t="s">
        <v>139</v>
      </c>
      <c r="F22" s="177"/>
      <c r="G22" s="177" t="s">
        <v>150</v>
      </c>
      <c r="H22" s="177"/>
      <c r="I22" s="177" t="s">
        <v>159</v>
      </c>
      <c r="J22" s="195"/>
      <c r="K22" s="195"/>
      <c r="L22" s="15"/>
      <c r="M22" s="15"/>
      <c r="N22" s="10"/>
      <c r="O22" s="126"/>
    </row>
    <row r="23" spans="1:15" ht="15.75">
      <c r="A23" s="28"/>
      <c r="B23" s="29" t="s">
        <v>9</v>
      </c>
      <c r="C23" s="176" t="s">
        <v>136</v>
      </c>
      <c r="D23" s="176" t="s">
        <v>136</v>
      </c>
      <c r="E23" s="30" t="s">
        <v>140</v>
      </c>
      <c r="F23" s="30"/>
      <c r="G23" s="30" t="s">
        <v>140</v>
      </c>
      <c r="H23" s="30"/>
      <c r="I23" s="30" t="s">
        <v>160</v>
      </c>
      <c r="J23" s="30"/>
      <c r="K23" s="30"/>
      <c r="L23" s="31"/>
      <c r="M23" s="31"/>
      <c r="N23" s="29"/>
      <c r="O23" s="126"/>
    </row>
    <row r="24" spans="1:15" ht="15.75">
      <c r="A24" s="123"/>
      <c r="B24" s="32" t="s">
        <v>10</v>
      </c>
      <c r="C24" s="32"/>
      <c r="D24" s="32"/>
      <c r="E24" s="33" t="s">
        <v>140</v>
      </c>
      <c r="F24" s="33"/>
      <c r="G24" s="33" t="s">
        <v>140</v>
      </c>
      <c r="H24" s="33"/>
      <c r="I24" s="33" t="s">
        <v>160</v>
      </c>
      <c r="J24" s="30"/>
      <c r="K24" s="30"/>
      <c r="L24" s="31"/>
      <c r="M24" s="31"/>
      <c r="N24" s="29"/>
      <c r="O24" s="126"/>
    </row>
    <row r="25" spans="1:15" ht="15.75">
      <c r="A25" s="28"/>
      <c r="B25" s="29" t="s">
        <v>11</v>
      </c>
      <c r="C25" s="29"/>
      <c r="D25" s="29"/>
      <c r="E25" s="34" t="s">
        <v>141</v>
      </c>
      <c r="F25" s="30"/>
      <c r="G25" s="34" t="s">
        <v>151</v>
      </c>
      <c r="H25" s="30"/>
      <c r="I25" s="34" t="s">
        <v>161</v>
      </c>
      <c r="J25" s="30"/>
      <c r="K25" s="34"/>
      <c r="L25" s="31"/>
      <c r="M25" s="31"/>
      <c r="N25" s="29"/>
      <c r="O25" s="126"/>
    </row>
    <row r="26" spans="1:15" ht="15.75">
      <c r="A26" s="28"/>
      <c r="B26" s="29"/>
      <c r="C26" s="29"/>
      <c r="D26" s="29"/>
      <c r="E26" s="29"/>
      <c r="F26" s="30"/>
      <c r="G26" s="30"/>
      <c r="H26" s="30"/>
      <c r="I26" s="30"/>
      <c r="J26" s="30"/>
      <c r="K26" s="30"/>
      <c r="L26" s="31"/>
      <c r="M26" s="31"/>
      <c r="N26" s="29"/>
      <c r="O26" s="126"/>
    </row>
    <row r="27" spans="1:15" ht="15.75">
      <c r="A27" s="28"/>
      <c r="B27" s="29" t="s">
        <v>12</v>
      </c>
      <c r="C27" s="29"/>
      <c r="D27" s="29"/>
      <c r="E27" s="35">
        <v>44350</v>
      </c>
      <c r="F27" s="36"/>
      <c r="G27" s="35">
        <v>119000</v>
      </c>
      <c r="H27" s="35"/>
      <c r="I27" s="35">
        <v>17650</v>
      </c>
      <c r="J27" s="35"/>
      <c r="K27" s="35"/>
      <c r="L27" s="37"/>
      <c r="M27" s="35">
        <f>I27+G27+E27</f>
        <v>181000</v>
      </c>
      <c r="N27" s="38"/>
      <c r="O27" s="126"/>
    </row>
    <row r="28" spans="1:15" ht="15.75">
      <c r="A28" s="28"/>
      <c r="B28" s="29" t="s">
        <v>13</v>
      </c>
      <c r="C28" s="125">
        <v>0</v>
      </c>
      <c r="D28" s="125">
        <v>0.88467</v>
      </c>
      <c r="E28" s="35">
        <f>E27*C28</f>
        <v>0</v>
      </c>
      <c r="F28" s="36"/>
      <c r="G28" s="35">
        <f>G27*D28</f>
        <v>105275.73</v>
      </c>
      <c r="H28" s="35"/>
      <c r="I28" s="35">
        <v>17650</v>
      </c>
      <c r="J28" s="35"/>
      <c r="K28" s="35"/>
      <c r="L28" s="37"/>
      <c r="M28" s="35">
        <f>I28+G28+E28</f>
        <v>122925.73</v>
      </c>
      <c r="N28" s="38"/>
      <c r="O28" s="126"/>
    </row>
    <row r="29" spans="1:15" ht="15.75">
      <c r="A29" s="123"/>
      <c r="B29" s="32" t="s">
        <v>14</v>
      </c>
      <c r="C29" s="125">
        <v>0</v>
      </c>
      <c r="D29" s="125">
        <v>0.845537</v>
      </c>
      <c r="E29" s="41">
        <f>E27*C29</f>
        <v>0</v>
      </c>
      <c r="F29" s="42"/>
      <c r="G29" s="41">
        <f>G27*D29</f>
        <v>100618.90299999999</v>
      </c>
      <c r="H29" s="41"/>
      <c r="I29" s="41">
        <v>17650</v>
      </c>
      <c r="J29" s="41"/>
      <c r="K29" s="41"/>
      <c r="L29" s="43"/>
      <c r="M29" s="41">
        <f>I29+G29+E29</f>
        <v>118268.90299999999</v>
      </c>
      <c r="N29" s="38"/>
      <c r="O29" s="126"/>
    </row>
    <row r="30" spans="1:15" ht="15.75">
      <c r="A30" s="28"/>
      <c r="B30" s="29" t="s">
        <v>15</v>
      </c>
      <c r="C30" s="39"/>
      <c r="D30" s="39"/>
      <c r="E30" s="34" t="s">
        <v>142</v>
      </c>
      <c r="F30" s="29"/>
      <c r="G30" s="34" t="s">
        <v>145</v>
      </c>
      <c r="H30" s="34"/>
      <c r="I30" s="34" t="s">
        <v>162</v>
      </c>
      <c r="J30" s="34"/>
      <c r="K30" s="34"/>
      <c r="L30" s="31"/>
      <c r="M30" s="31"/>
      <c r="N30" s="29"/>
      <c r="O30" s="126"/>
    </row>
    <row r="31" spans="1:15" ht="15.75">
      <c r="A31" s="28"/>
      <c r="B31" s="29" t="s">
        <v>16</v>
      </c>
      <c r="C31" s="29"/>
      <c r="D31" s="29"/>
      <c r="E31" s="44">
        <v>0.043075</v>
      </c>
      <c r="F31" s="29"/>
      <c r="G31" s="44">
        <v>0.043075</v>
      </c>
      <c r="H31" s="45"/>
      <c r="I31" s="44">
        <v>0.047075</v>
      </c>
      <c r="J31" s="45"/>
      <c r="K31" s="44"/>
      <c r="L31" s="31"/>
      <c r="M31" s="45">
        <f>SUMPRODUCT(E31:I31,E28:I28)/M28</f>
        <v>0.0436493305327534</v>
      </c>
      <c r="N31" s="29"/>
      <c r="O31" s="126"/>
    </row>
    <row r="32" spans="1:15" ht="15.75">
      <c r="A32" s="28"/>
      <c r="B32" s="29" t="s">
        <v>17</v>
      </c>
      <c r="C32" s="29"/>
      <c r="D32" s="29"/>
      <c r="E32" s="44">
        <v>0.0447125</v>
      </c>
      <c r="F32" s="29"/>
      <c r="G32" s="44">
        <v>0.0447125</v>
      </c>
      <c r="H32" s="45"/>
      <c r="I32" s="44">
        <v>0.0487125</v>
      </c>
      <c r="J32" s="45"/>
      <c r="K32" s="44"/>
      <c r="L32" s="31"/>
      <c r="M32" s="31"/>
      <c r="N32" s="29"/>
      <c r="O32" s="126"/>
    </row>
    <row r="33" spans="1:15" ht="15.75">
      <c r="A33" s="28"/>
      <c r="B33" s="29" t="s">
        <v>18</v>
      </c>
      <c r="C33" s="29"/>
      <c r="D33" s="29"/>
      <c r="E33" s="34" t="s">
        <v>143</v>
      </c>
      <c r="F33" s="29"/>
      <c r="G33" s="34" t="s">
        <v>152</v>
      </c>
      <c r="H33" s="34"/>
      <c r="I33" s="34" t="s">
        <v>152</v>
      </c>
      <c r="J33" s="34"/>
      <c r="K33" s="34"/>
      <c r="L33" s="31"/>
      <c r="M33" s="31"/>
      <c r="N33" s="29"/>
      <c r="O33" s="126"/>
    </row>
    <row r="34" spans="1:15" ht="15.75">
      <c r="A34" s="28"/>
      <c r="B34" s="29" t="s">
        <v>19</v>
      </c>
      <c r="C34" s="29"/>
      <c r="D34" s="29"/>
      <c r="E34" s="34" t="s">
        <v>144</v>
      </c>
      <c r="F34" s="29"/>
      <c r="G34" s="34" t="s">
        <v>153</v>
      </c>
      <c r="H34" s="34"/>
      <c r="I34" s="34" t="s">
        <v>153</v>
      </c>
      <c r="J34" s="34"/>
      <c r="K34" s="34"/>
      <c r="L34" s="31"/>
      <c r="M34" s="31"/>
      <c r="N34" s="29"/>
      <c r="O34" s="126"/>
    </row>
    <row r="35" spans="1:15" ht="15.75">
      <c r="A35" s="28"/>
      <c r="B35" s="29" t="s">
        <v>20</v>
      </c>
      <c r="C35" s="29"/>
      <c r="D35" s="29"/>
      <c r="E35" s="34" t="s">
        <v>145</v>
      </c>
      <c r="F35" s="29"/>
      <c r="G35" s="34" t="s">
        <v>154</v>
      </c>
      <c r="H35" s="34"/>
      <c r="I35" s="34" t="s">
        <v>163</v>
      </c>
      <c r="J35" s="34"/>
      <c r="K35" s="34"/>
      <c r="L35" s="31"/>
      <c r="M35" s="31"/>
      <c r="N35" s="29"/>
      <c r="O35" s="126"/>
    </row>
    <row r="36" spans="1:15" ht="15.75">
      <c r="A36" s="28"/>
      <c r="B36" s="29"/>
      <c r="C36" s="29"/>
      <c r="D36" s="29"/>
      <c r="E36" s="46"/>
      <c r="F36" s="46"/>
      <c r="G36" s="29"/>
      <c r="H36" s="46"/>
      <c r="I36" s="46"/>
      <c r="J36" s="46"/>
      <c r="K36" s="46"/>
      <c r="L36" s="46"/>
      <c r="M36" s="46"/>
      <c r="N36" s="29"/>
      <c r="O36" s="126"/>
    </row>
    <row r="37" spans="1:15" ht="15.75">
      <c r="A37" s="28"/>
      <c r="B37" s="29" t="s">
        <v>21</v>
      </c>
      <c r="C37" s="29"/>
      <c r="D37" s="29"/>
      <c r="E37" s="29"/>
      <c r="F37" s="29"/>
      <c r="G37" s="130"/>
      <c r="H37" s="29"/>
      <c r="I37" s="130"/>
      <c r="J37" s="29"/>
      <c r="K37" s="29"/>
      <c r="L37" s="29"/>
      <c r="M37" s="45">
        <f>(I27)/(E27+G27)</f>
        <v>0.10805019895928987</v>
      </c>
      <c r="N37" s="29"/>
      <c r="O37" s="126"/>
    </row>
    <row r="38" spans="1:15" ht="15.75">
      <c r="A38" s="28"/>
      <c r="B38" s="29" t="s">
        <v>22</v>
      </c>
      <c r="C38" s="29"/>
      <c r="D38" s="29"/>
      <c r="E38" s="29"/>
      <c r="F38" s="29"/>
      <c r="G38" s="130"/>
      <c r="H38" s="29"/>
      <c r="I38" s="130"/>
      <c r="J38" s="29"/>
      <c r="K38" s="29"/>
      <c r="L38" s="29"/>
      <c r="M38" s="45">
        <f>(I29)/(E29+G29)</f>
        <v>0.17541435529266305</v>
      </c>
      <c r="N38" s="29"/>
      <c r="O38" s="126"/>
    </row>
    <row r="39" spans="1:15" ht="15.75">
      <c r="A39" s="28"/>
      <c r="B39" s="29" t="s">
        <v>23</v>
      </c>
      <c r="C39" s="29"/>
      <c r="D39" s="29"/>
      <c r="E39" s="29"/>
      <c r="F39" s="29"/>
      <c r="G39" s="29"/>
      <c r="H39" s="29"/>
      <c r="I39" s="29"/>
      <c r="J39" s="29"/>
      <c r="K39" s="34" t="s">
        <v>169</v>
      </c>
      <c r="L39" s="34" t="s">
        <v>177</v>
      </c>
      <c r="M39" s="35">
        <v>72850</v>
      </c>
      <c r="N39" s="29"/>
      <c r="O39" s="126"/>
    </row>
    <row r="40" spans="1:15" ht="15.75">
      <c r="A40" s="28"/>
      <c r="B40" s="29"/>
      <c r="C40" s="29"/>
      <c r="D40" s="29"/>
      <c r="E40" s="29"/>
      <c r="F40" s="29"/>
      <c r="G40" s="29"/>
      <c r="H40" s="29"/>
      <c r="I40" s="29"/>
      <c r="J40" s="29"/>
      <c r="K40" s="29"/>
      <c r="L40" s="29"/>
      <c r="M40" s="47"/>
      <c r="N40" s="29"/>
      <c r="O40" s="126"/>
    </row>
    <row r="41" spans="1:15" ht="15.75">
      <c r="A41" s="28"/>
      <c r="B41" s="29" t="s">
        <v>24</v>
      </c>
      <c r="C41" s="29"/>
      <c r="D41" s="29"/>
      <c r="E41" s="29"/>
      <c r="F41" s="29"/>
      <c r="G41" s="29"/>
      <c r="H41" s="29"/>
      <c r="I41" s="29"/>
      <c r="J41" s="29"/>
      <c r="K41" s="34"/>
      <c r="L41" s="34"/>
      <c r="M41" s="34" t="s">
        <v>181</v>
      </c>
      <c r="N41" s="29"/>
      <c r="O41" s="126"/>
    </row>
    <row r="42" spans="1:15" ht="15.75">
      <c r="A42" s="28"/>
      <c r="B42" s="32" t="s">
        <v>25</v>
      </c>
      <c r="C42" s="32"/>
      <c r="D42" s="32"/>
      <c r="E42" s="32"/>
      <c r="F42" s="32"/>
      <c r="G42" s="32"/>
      <c r="H42" s="32"/>
      <c r="I42" s="32"/>
      <c r="J42" s="32"/>
      <c r="K42" s="48"/>
      <c r="L42" s="48"/>
      <c r="M42" s="49">
        <v>37376</v>
      </c>
      <c r="N42" s="29"/>
      <c r="O42" s="126"/>
    </row>
    <row r="43" spans="1:15" ht="15.75">
      <c r="A43" s="28"/>
      <c r="B43" s="29" t="s">
        <v>26</v>
      </c>
      <c r="C43" s="29"/>
      <c r="D43" s="29"/>
      <c r="E43" s="29"/>
      <c r="F43" s="29"/>
      <c r="G43" s="29"/>
      <c r="H43" s="29"/>
      <c r="I43" s="29"/>
      <c r="J43" s="29">
        <f>M43-K43+1</f>
        <v>92</v>
      </c>
      <c r="K43" s="50">
        <v>37195</v>
      </c>
      <c r="L43" s="51"/>
      <c r="M43" s="50">
        <v>37286</v>
      </c>
      <c r="N43" s="29"/>
      <c r="O43" s="126"/>
    </row>
    <row r="44" spans="1:15" ht="15.75">
      <c r="A44" s="28"/>
      <c r="B44" s="29" t="s">
        <v>27</v>
      </c>
      <c r="C44" s="29"/>
      <c r="D44" s="29"/>
      <c r="E44" s="29"/>
      <c r="F44" s="29"/>
      <c r="G44" s="29"/>
      <c r="H44" s="29"/>
      <c r="I44" s="29"/>
      <c r="J44" s="29">
        <f>M44-K44+1</f>
        <v>89</v>
      </c>
      <c r="K44" s="50">
        <v>37287</v>
      </c>
      <c r="L44" s="51"/>
      <c r="M44" s="50">
        <v>37375</v>
      </c>
      <c r="N44" s="29"/>
      <c r="O44" s="126"/>
    </row>
    <row r="45" spans="1:15" ht="15.75">
      <c r="A45" s="28"/>
      <c r="B45" s="29" t="s">
        <v>28</v>
      </c>
      <c r="C45" s="29"/>
      <c r="D45" s="29"/>
      <c r="E45" s="29"/>
      <c r="F45" s="29"/>
      <c r="G45" s="29"/>
      <c r="H45" s="29"/>
      <c r="I45" s="29"/>
      <c r="J45" s="29"/>
      <c r="K45" s="50"/>
      <c r="L45" s="51"/>
      <c r="M45" s="50" t="s">
        <v>182</v>
      </c>
      <c r="N45" s="29"/>
      <c r="O45" s="126"/>
    </row>
    <row r="46" spans="1:15" ht="15.75">
      <c r="A46" s="28"/>
      <c r="B46" s="29" t="s">
        <v>29</v>
      </c>
      <c r="C46" s="29"/>
      <c r="D46" s="29"/>
      <c r="E46" s="29"/>
      <c r="F46" s="29"/>
      <c r="G46" s="29"/>
      <c r="H46" s="29"/>
      <c r="I46" s="29"/>
      <c r="J46" s="29"/>
      <c r="K46" s="50"/>
      <c r="L46" s="51"/>
      <c r="M46" s="50">
        <v>37365</v>
      </c>
      <c r="N46" s="29"/>
      <c r="O46" s="126"/>
    </row>
    <row r="47" spans="1:15" ht="15.75">
      <c r="A47" s="28"/>
      <c r="B47" s="29"/>
      <c r="C47" s="29"/>
      <c r="D47" s="29"/>
      <c r="E47" s="29"/>
      <c r="F47" s="29"/>
      <c r="G47" s="29"/>
      <c r="H47" s="29"/>
      <c r="I47" s="29"/>
      <c r="J47" s="29"/>
      <c r="K47" s="50"/>
      <c r="L47" s="51"/>
      <c r="M47" s="50"/>
      <c r="N47" s="29"/>
      <c r="O47" s="126"/>
    </row>
    <row r="48" spans="1:15" ht="15.75">
      <c r="A48" s="8"/>
      <c r="B48" s="10"/>
      <c r="C48" s="10"/>
      <c r="D48" s="10"/>
      <c r="E48" s="10"/>
      <c r="F48" s="10"/>
      <c r="G48" s="10"/>
      <c r="H48" s="10"/>
      <c r="I48" s="10"/>
      <c r="J48" s="10"/>
      <c r="K48" s="52"/>
      <c r="L48" s="53"/>
      <c r="M48" s="52"/>
      <c r="N48" s="10"/>
      <c r="O48" s="126"/>
    </row>
    <row r="49" spans="1:15" ht="19.5" thickBot="1">
      <c r="A49" s="132"/>
      <c r="B49" s="133" t="s">
        <v>213</v>
      </c>
      <c r="C49" s="134"/>
      <c r="D49" s="134"/>
      <c r="E49" s="134"/>
      <c r="F49" s="134"/>
      <c r="G49" s="134"/>
      <c r="H49" s="134"/>
      <c r="I49" s="134"/>
      <c r="J49" s="134"/>
      <c r="K49" s="134"/>
      <c r="L49" s="134"/>
      <c r="M49" s="135"/>
      <c r="N49" s="136"/>
      <c r="O49" s="126"/>
    </row>
    <row r="50" spans="1:15" ht="15.75">
      <c r="A50" s="2"/>
      <c r="B50" s="5"/>
      <c r="C50" s="5"/>
      <c r="D50" s="5"/>
      <c r="E50" s="5"/>
      <c r="F50" s="5"/>
      <c r="G50" s="5"/>
      <c r="H50" s="5"/>
      <c r="I50" s="5"/>
      <c r="J50" s="5"/>
      <c r="K50" s="5"/>
      <c r="L50" s="5"/>
      <c r="M50" s="56"/>
      <c r="N50" s="5"/>
      <c r="O50" s="126"/>
    </row>
    <row r="51" spans="1:15" ht="15.75">
      <c r="A51" s="8"/>
      <c r="B51" s="57" t="s">
        <v>31</v>
      </c>
      <c r="C51" s="16"/>
      <c r="D51" s="16"/>
      <c r="E51" s="10"/>
      <c r="F51" s="10"/>
      <c r="G51" s="10"/>
      <c r="H51" s="10"/>
      <c r="I51" s="10"/>
      <c r="J51" s="10"/>
      <c r="K51" s="10"/>
      <c r="L51" s="10"/>
      <c r="M51" s="58"/>
      <c r="N51" s="10"/>
      <c r="O51" s="126"/>
    </row>
    <row r="52" spans="1:15" ht="15.75">
      <c r="A52" s="8"/>
      <c r="B52" s="16"/>
      <c r="C52" s="16"/>
      <c r="D52" s="16"/>
      <c r="E52" s="10"/>
      <c r="F52" s="10"/>
      <c r="G52" s="10"/>
      <c r="H52" s="10"/>
      <c r="I52" s="10"/>
      <c r="J52" s="10"/>
      <c r="K52" s="10"/>
      <c r="L52" s="10"/>
      <c r="M52" s="58"/>
      <c r="N52" s="10"/>
      <c r="O52" s="126"/>
    </row>
    <row r="53" spans="1:15" s="184" customFormat="1" ht="63">
      <c r="A53" s="178"/>
      <c r="B53" s="179" t="s">
        <v>32</v>
      </c>
      <c r="C53" s="180" t="s">
        <v>137</v>
      </c>
      <c r="D53" s="180"/>
      <c r="E53" s="180" t="s">
        <v>146</v>
      </c>
      <c r="F53" s="180"/>
      <c r="G53" s="180" t="s">
        <v>155</v>
      </c>
      <c r="H53" s="180"/>
      <c r="I53" s="180" t="s">
        <v>164</v>
      </c>
      <c r="J53" s="180"/>
      <c r="K53" s="180" t="s">
        <v>170</v>
      </c>
      <c r="L53" s="180"/>
      <c r="M53" s="181" t="s">
        <v>183</v>
      </c>
      <c r="N53" s="182"/>
      <c r="O53" s="196"/>
    </row>
    <row r="54" spans="1:15" ht="15.75">
      <c r="A54" s="28"/>
      <c r="B54" s="29" t="s">
        <v>33</v>
      </c>
      <c r="C54" s="38">
        <v>180976</v>
      </c>
      <c r="D54" s="38"/>
      <c r="E54" s="59">
        <v>122926</v>
      </c>
      <c r="F54" s="38"/>
      <c r="G54" s="38">
        <f>4657+1928+90</f>
        <v>6675</v>
      </c>
      <c r="H54" s="38"/>
      <c r="I54" s="38">
        <v>1928</v>
      </c>
      <c r="J54" s="38"/>
      <c r="K54" s="38">
        <v>0</v>
      </c>
      <c r="L54" s="38"/>
      <c r="M54" s="59">
        <f>E54-G54+I54-K54</f>
        <v>118179</v>
      </c>
      <c r="N54" s="29"/>
      <c r="O54" s="126"/>
    </row>
    <row r="55" spans="1:15" ht="15.75">
      <c r="A55" s="28"/>
      <c r="B55" s="29" t="s">
        <v>34</v>
      </c>
      <c r="C55" s="38">
        <v>24</v>
      </c>
      <c r="D55" s="38"/>
      <c r="E55" s="59">
        <v>0</v>
      </c>
      <c r="F55" s="38"/>
      <c r="G55" s="38">
        <v>0</v>
      </c>
      <c r="H55" s="38"/>
      <c r="I55" s="38">
        <v>0</v>
      </c>
      <c r="J55" s="38"/>
      <c r="K55" s="38">
        <v>0</v>
      </c>
      <c r="L55" s="38"/>
      <c r="M55" s="59">
        <f>E55-G55</f>
        <v>0</v>
      </c>
      <c r="N55" s="29"/>
      <c r="O55" s="126"/>
    </row>
    <row r="56" spans="1:15" ht="15.75">
      <c r="A56" s="28"/>
      <c r="B56" s="29"/>
      <c r="C56" s="38"/>
      <c r="D56" s="38"/>
      <c r="E56" s="59"/>
      <c r="F56" s="38"/>
      <c r="G56" s="38"/>
      <c r="H56" s="38"/>
      <c r="I56" s="38"/>
      <c r="J56" s="38"/>
      <c r="K56" s="38"/>
      <c r="L56" s="38"/>
      <c r="M56" s="59"/>
      <c r="N56" s="29"/>
      <c r="O56" s="126"/>
    </row>
    <row r="57" spans="1:15" ht="15.75">
      <c r="A57" s="28"/>
      <c r="B57" s="29" t="s">
        <v>35</v>
      </c>
      <c r="C57" s="38">
        <f>SUM(C54:C56)</f>
        <v>181000</v>
      </c>
      <c r="D57" s="38"/>
      <c r="E57" s="60">
        <f>E54</f>
        <v>122926</v>
      </c>
      <c r="F57" s="38"/>
      <c r="G57" s="38">
        <f>SUM(G54:G56)</f>
        <v>6675</v>
      </c>
      <c r="H57" s="38"/>
      <c r="I57" s="38">
        <f>SUM(I54:I56)</f>
        <v>1928</v>
      </c>
      <c r="J57" s="38"/>
      <c r="K57" s="38">
        <f>SUM(K54:K56)</f>
        <v>0</v>
      </c>
      <c r="L57" s="38"/>
      <c r="M57" s="60">
        <f>SUM(M54:M56)</f>
        <v>118179</v>
      </c>
      <c r="N57" s="29"/>
      <c r="O57" s="126"/>
    </row>
    <row r="58" spans="1:15" ht="15.75">
      <c r="A58" s="28"/>
      <c r="B58" s="29"/>
      <c r="C58" s="38"/>
      <c r="D58" s="38"/>
      <c r="E58" s="38"/>
      <c r="F58" s="38"/>
      <c r="G58" s="38"/>
      <c r="H58" s="38"/>
      <c r="I58" s="38"/>
      <c r="J58" s="38"/>
      <c r="K58" s="38"/>
      <c r="L58" s="38"/>
      <c r="M58" s="60"/>
      <c r="N58" s="29"/>
      <c r="O58" s="126"/>
    </row>
    <row r="59" spans="1:15" ht="15.75">
      <c r="A59" s="8"/>
      <c r="B59" s="155" t="s">
        <v>36</v>
      </c>
      <c r="C59" s="61"/>
      <c r="D59" s="61"/>
      <c r="E59" s="61"/>
      <c r="F59" s="61"/>
      <c r="G59" s="61"/>
      <c r="H59" s="61"/>
      <c r="I59" s="61"/>
      <c r="J59" s="61"/>
      <c r="K59" s="61"/>
      <c r="L59" s="61"/>
      <c r="M59" s="62"/>
      <c r="N59" s="10"/>
      <c r="O59" s="126"/>
    </row>
    <row r="60" spans="1:15" ht="15.75">
      <c r="A60" s="8"/>
      <c r="B60" s="10"/>
      <c r="C60" s="61"/>
      <c r="D60" s="61"/>
      <c r="E60" s="61"/>
      <c r="F60" s="61"/>
      <c r="G60" s="61"/>
      <c r="H60" s="61"/>
      <c r="I60" s="61"/>
      <c r="J60" s="61"/>
      <c r="K60" s="61"/>
      <c r="L60" s="61"/>
      <c r="M60" s="62"/>
      <c r="N60" s="10"/>
      <c r="O60" s="126"/>
    </row>
    <row r="61" spans="1:15" ht="15.75">
      <c r="A61" s="28"/>
      <c r="B61" s="29" t="s">
        <v>33</v>
      </c>
      <c r="C61" s="38"/>
      <c r="D61" s="38"/>
      <c r="E61" s="38"/>
      <c r="F61" s="38"/>
      <c r="G61" s="38"/>
      <c r="H61" s="38"/>
      <c r="I61" s="38"/>
      <c r="J61" s="38"/>
      <c r="K61" s="38"/>
      <c r="L61" s="38"/>
      <c r="M61" s="60"/>
      <c r="N61" s="29"/>
      <c r="O61" s="126"/>
    </row>
    <row r="62" spans="1:15" ht="15.75">
      <c r="A62" s="28"/>
      <c r="B62" s="29" t="s">
        <v>34</v>
      </c>
      <c r="C62" s="38"/>
      <c r="D62" s="38"/>
      <c r="E62" s="38"/>
      <c r="F62" s="38"/>
      <c r="G62" s="38"/>
      <c r="H62" s="38"/>
      <c r="I62" s="38"/>
      <c r="J62" s="38"/>
      <c r="K62" s="38"/>
      <c r="L62" s="38"/>
      <c r="M62" s="60"/>
      <c r="N62" s="29"/>
      <c r="O62" s="126"/>
    </row>
    <row r="63" spans="1:15" ht="15.75">
      <c r="A63" s="28"/>
      <c r="B63" s="29"/>
      <c r="C63" s="38"/>
      <c r="D63" s="38"/>
      <c r="E63" s="38"/>
      <c r="F63" s="38"/>
      <c r="G63" s="38"/>
      <c r="H63" s="38"/>
      <c r="I63" s="38"/>
      <c r="J63" s="38"/>
      <c r="K63" s="38"/>
      <c r="L63" s="38"/>
      <c r="M63" s="60"/>
      <c r="N63" s="29"/>
      <c r="O63" s="126"/>
    </row>
    <row r="64" spans="1:15" ht="15.75">
      <c r="A64" s="28"/>
      <c r="B64" s="29" t="s">
        <v>35</v>
      </c>
      <c r="C64" s="38"/>
      <c r="D64" s="38"/>
      <c r="E64" s="38"/>
      <c r="F64" s="38"/>
      <c r="G64" s="38"/>
      <c r="H64" s="38"/>
      <c r="I64" s="38"/>
      <c r="J64" s="38"/>
      <c r="K64" s="38"/>
      <c r="L64" s="38"/>
      <c r="M64" s="38"/>
      <c r="N64" s="29"/>
      <c r="O64" s="126"/>
    </row>
    <row r="65" spans="1:15" ht="15.75">
      <c r="A65" s="28"/>
      <c r="B65" s="29"/>
      <c r="C65" s="38"/>
      <c r="D65" s="38"/>
      <c r="E65" s="38"/>
      <c r="F65" s="38"/>
      <c r="G65" s="38"/>
      <c r="H65" s="38"/>
      <c r="I65" s="38"/>
      <c r="J65" s="38"/>
      <c r="K65" s="38"/>
      <c r="L65" s="38"/>
      <c r="M65" s="38"/>
      <c r="N65" s="29"/>
      <c r="O65" s="126"/>
    </row>
    <row r="66" spans="1:15" ht="15.75">
      <c r="A66" s="28"/>
      <c r="B66" s="29" t="s">
        <v>37</v>
      </c>
      <c r="C66" s="38">
        <v>0</v>
      </c>
      <c r="D66" s="38"/>
      <c r="E66" s="38">
        <v>0</v>
      </c>
      <c r="F66" s="38"/>
      <c r="G66" s="38"/>
      <c r="H66" s="38"/>
      <c r="I66" s="38"/>
      <c r="J66" s="38"/>
      <c r="K66" s="38"/>
      <c r="L66" s="38"/>
      <c r="M66" s="59">
        <f>E66-G66+I66-K66</f>
        <v>0</v>
      </c>
      <c r="N66" s="29"/>
      <c r="O66" s="126"/>
    </row>
    <row r="67" spans="1:15" ht="15.75">
      <c r="A67" s="28"/>
      <c r="B67" s="29" t="s">
        <v>38</v>
      </c>
      <c r="C67" s="38">
        <v>0</v>
      </c>
      <c r="D67" s="38"/>
      <c r="E67" s="38">
        <v>0</v>
      </c>
      <c r="F67" s="38"/>
      <c r="G67" s="38"/>
      <c r="H67" s="38"/>
      <c r="I67" s="38"/>
      <c r="J67" s="38"/>
      <c r="K67" s="38"/>
      <c r="L67" s="38"/>
      <c r="M67" s="60">
        <v>0</v>
      </c>
      <c r="N67" s="29"/>
      <c r="O67" s="126"/>
    </row>
    <row r="68" spans="1:15" ht="15.75">
      <c r="A68" s="28"/>
      <c r="B68" s="29" t="s">
        <v>39</v>
      </c>
      <c r="C68" s="38">
        <v>0</v>
      </c>
      <c r="D68" s="38"/>
      <c r="E68" s="38">
        <v>0</v>
      </c>
      <c r="F68" s="38"/>
      <c r="G68" s="38"/>
      <c r="H68" s="38"/>
      <c r="I68" s="38"/>
      <c r="J68" s="38"/>
      <c r="K68" s="38"/>
      <c r="L68" s="38"/>
      <c r="M68" s="60">
        <v>90</v>
      </c>
      <c r="N68" s="29"/>
      <c r="O68" s="126"/>
    </row>
    <row r="69" spans="1:15" ht="15.75">
      <c r="A69" s="28"/>
      <c r="B69" s="29" t="s">
        <v>40</v>
      </c>
      <c r="C69" s="60">
        <f>SUM(C57:C68)</f>
        <v>181000</v>
      </c>
      <c r="D69" s="60"/>
      <c r="E69" s="60">
        <f>SUM(E57:E68)</f>
        <v>122926</v>
      </c>
      <c r="F69" s="38"/>
      <c r="G69" s="60"/>
      <c r="H69" s="38"/>
      <c r="I69" s="60"/>
      <c r="J69" s="38"/>
      <c r="K69" s="60"/>
      <c r="L69" s="38"/>
      <c r="M69" s="60">
        <f>SUM(M57:M68)</f>
        <v>118269</v>
      </c>
      <c r="N69" s="29"/>
      <c r="O69" s="126"/>
    </row>
    <row r="70" spans="1:15" ht="15.75">
      <c r="A70" s="28"/>
      <c r="B70" s="29"/>
      <c r="C70" s="38"/>
      <c r="D70" s="38"/>
      <c r="E70" s="38"/>
      <c r="F70" s="38"/>
      <c r="G70" s="38"/>
      <c r="H70" s="38"/>
      <c r="I70" s="38"/>
      <c r="J70" s="38"/>
      <c r="K70" s="38"/>
      <c r="L70" s="38"/>
      <c r="M70" s="60"/>
      <c r="N70" s="29"/>
      <c r="O70" s="126"/>
    </row>
    <row r="71" spans="1:15" ht="15.75">
      <c r="A71" s="8"/>
      <c r="B71" s="10"/>
      <c r="C71" s="10"/>
      <c r="D71" s="10"/>
      <c r="E71" s="10"/>
      <c r="F71" s="10"/>
      <c r="G71" s="10"/>
      <c r="H71" s="10"/>
      <c r="I71" s="10"/>
      <c r="J71" s="10"/>
      <c r="K71" s="10"/>
      <c r="L71" s="10"/>
      <c r="M71" s="10"/>
      <c r="N71" s="10"/>
      <c r="O71" s="126"/>
    </row>
    <row r="72" spans="1:15" ht="15.75">
      <c r="A72" s="8"/>
      <c r="B72" s="57" t="s">
        <v>41</v>
      </c>
      <c r="C72" s="17"/>
      <c r="D72" s="17"/>
      <c r="E72" s="17"/>
      <c r="F72" s="17"/>
      <c r="G72" s="17"/>
      <c r="H72" s="17"/>
      <c r="I72" s="17"/>
      <c r="J72" s="21"/>
      <c r="K72" s="21" t="s">
        <v>171</v>
      </c>
      <c r="L72" s="21"/>
      <c r="M72" s="21" t="s">
        <v>184</v>
      </c>
      <c r="N72" s="10"/>
      <c r="O72" s="126"/>
    </row>
    <row r="73" spans="1:15" ht="15.75">
      <c r="A73" s="28"/>
      <c r="B73" s="29" t="s">
        <v>42</v>
      </c>
      <c r="C73" s="29"/>
      <c r="D73" s="29"/>
      <c r="E73" s="29"/>
      <c r="F73" s="29"/>
      <c r="G73" s="29"/>
      <c r="H73" s="29"/>
      <c r="I73" s="29"/>
      <c r="J73" s="29"/>
      <c r="K73" s="38">
        <v>0</v>
      </c>
      <c r="L73" s="29"/>
      <c r="M73" s="59">
        <v>0</v>
      </c>
      <c r="N73" s="29"/>
      <c r="O73" s="126"/>
    </row>
    <row r="74" spans="1:15" ht="15.75">
      <c r="A74" s="28"/>
      <c r="B74" s="29" t="s">
        <v>43</v>
      </c>
      <c r="C74" s="46" t="s">
        <v>138</v>
      </c>
      <c r="D74" s="46"/>
      <c r="E74" s="64">
        <f>M46</f>
        <v>37365</v>
      </c>
      <c r="F74" s="29"/>
      <c r="G74" s="29"/>
      <c r="H74" s="29"/>
      <c r="I74" s="29"/>
      <c r="J74" s="29"/>
      <c r="K74" s="38">
        <f>6675-90</f>
        <v>6585</v>
      </c>
      <c r="L74" s="29"/>
      <c r="M74" s="59"/>
      <c r="N74" s="29"/>
      <c r="O74" s="126"/>
    </row>
    <row r="75" spans="1:15" ht="15.75">
      <c r="A75" s="28"/>
      <c r="B75" s="29" t="s">
        <v>44</v>
      </c>
      <c r="C75" s="29"/>
      <c r="D75" s="29"/>
      <c r="E75" s="29"/>
      <c r="F75" s="29"/>
      <c r="G75" s="29"/>
      <c r="H75" s="29"/>
      <c r="I75" s="29"/>
      <c r="J75" s="29"/>
      <c r="K75" s="38"/>
      <c r="L75" s="29"/>
      <c r="M75" s="59">
        <f>1944+861+34+50-800+1-8-13</f>
        <v>2069</v>
      </c>
      <c r="N75" s="29"/>
      <c r="O75" s="126"/>
    </row>
    <row r="76" spans="1:15" ht="15.75">
      <c r="A76" s="28"/>
      <c r="B76" s="29" t="s">
        <v>45</v>
      </c>
      <c r="C76" s="29"/>
      <c r="D76" s="29"/>
      <c r="E76" s="29"/>
      <c r="F76" s="29"/>
      <c r="G76" s="29"/>
      <c r="H76" s="29"/>
      <c r="I76" s="29"/>
      <c r="J76" s="29"/>
      <c r="K76" s="38"/>
      <c r="L76" s="29"/>
      <c r="M76" s="59">
        <v>0</v>
      </c>
      <c r="N76" s="29"/>
      <c r="O76" s="126"/>
    </row>
    <row r="77" spans="1:15" ht="15.75">
      <c r="A77" s="28"/>
      <c r="B77" s="29" t="s">
        <v>46</v>
      </c>
      <c r="C77" s="29"/>
      <c r="D77" s="29"/>
      <c r="E77" s="29"/>
      <c r="F77" s="29"/>
      <c r="G77" s="29"/>
      <c r="H77" s="29"/>
      <c r="I77" s="29"/>
      <c r="J77" s="29"/>
      <c r="K77" s="38">
        <f>SUM(K73:K76)</f>
        <v>6585</v>
      </c>
      <c r="L77" s="29"/>
      <c r="M77" s="60">
        <f>SUM(M73:M76)</f>
        <v>2069</v>
      </c>
      <c r="N77" s="29"/>
      <c r="O77" s="126"/>
    </row>
    <row r="78" spans="1:15" ht="15.75">
      <c r="A78" s="28"/>
      <c r="B78" s="29" t="s">
        <v>47</v>
      </c>
      <c r="C78" s="29"/>
      <c r="D78" s="29"/>
      <c r="E78" s="29"/>
      <c r="F78" s="29"/>
      <c r="G78" s="29"/>
      <c r="H78" s="29"/>
      <c r="I78" s="29"/>
      <c r="J78" s="29"/>
      <c r="K78" s="38">
        <v>0</v>
      </c>
      <c r="L78" s="29"/>
      <c r="M78" s="59">
        <v>0</v>
      </c>
      <c r="N78" s="29"/>
      <c r="O78" s="126"/>
    </row>
    <row r="79" spans="1:15" ht="15.75">
      <c r="A79" s="28"/>
      <c r="B79" s="29" t="s">
        <v>48</v>
      </c>
      <c r="C79" s="29"/>
      <c r="D79" s="29"/>
      <c r="E79" s="29"/>
      <c r="F79" s="29"/>
      <c r="G79" s="29"/>
      <c r="H79" s="29"/>
      <c r="I79" s="29"/>
      <c r="J79" s="29"/>
      <c r="K79" s="38">
        <f>K77+K78</f>
        <v>6585</v>
      </c>
      <c r="L79" s="29"/>
      <c r="M79" s="60">
        <f>M77+M78</f>
        <v>2069</v>
      </c>
      <c r="N79" s="29"/>
      <c r="O79" s="126"/>
    </row>
    <row r="80" spans="1:15" ht="15.75">
      <c r="A80" s="28"/>
      <c r="B80" s="185" t="s">
        <v>49</v>
      </c>
      <c r="C80" s="65"/>
      <c r="D80" s="65"/>
      <c r="E80" s="29"/>
      <c r="F80" s="29"/>
      <c r="G80" s="29"/>
      <c r="H80" s="29"/>
      <c r="I80" s="29"/>
      <c r="J80" s="29"/>
      <c r="K80" s="38"/>
      <c r="L80" s="29"/>
      <c r="M80" s="59"/>
      <c r="N80" s="29"/>
      <c r="O80" s="126"/>
    </row>
    <row r="81" spans="1:15" ht="15.75">
      <c r="A81" s="28">
        <v>1</v>
      </c>
      <c r="B81" s="29" t="s">
        <v>50</v>
      </c>
      <c r="C81" s="29"/>
      <c r="D81" s="29"/>
      <c r="E81" s="29"/>
      <c r="F81" s="29"/>
      <c r="G81" s="29"/>
      <c r="H81" s="29"/>
      <c r="I81" s="29"/>
      <c r="J81" s="29"/>
      <c r="K81" s="29"/>
      <c r="L81" s="29"/>
      <c r="M81" s="59">
        <v>0</v>
      </c>
      <c r="N81" s="29"/>
      <c r="O81" s="126"/>
    </row>
    <row r="82" spans="1:15" ht="15.75">
      <c r="A82" s="28">
        <v>2</v>
      </c>
      <c r="B82" s="29" t="s">
        <v>51</v>
      </c>
      <c r="C82" s="29"/>
      <c r="D82" s="29"/>
      <c r="E82" s="29"/>
      <c r="F82" s="29"/>
      <c r="G82" s="29"/>
      <c r="H82" s="29"/>
      <c r="I82" s="29"/>
      <c r="J82" s="29"/>
      <c r="K82" s="29"/>
      <c r="L82" s="29"/>
      <c r="M82" s="59">
        <v>-4</v>
      </c>
      <c r="N82" s="29"/>
      <c r="O82" s="126"/>
    </row>
    <row r="83" spans="1:15" ht="15.75">
      <c r="A83" s="28">
        <v>3</v>
      </c>
      <c r="B83" s="29" t="s">
        <v>52</v>
      </c>
      <c r="C83" s="29"/>
      <c r="D83" s="29"/>
      <c r="E83" s="29"/>
      <c r="F83" s="29"/>
      <c r="G83" s="29"/>
      <c r="H83" s="29"/>
      <c r="I83" s="29"/>
      <c r="J83" s="29"/>
      <c r="K83" s="29"/>
      <c r="L83" s="29"/>
      <c r="M83" s="59">
        <f>-89-5</f>
        <v>-94</v>
      </c>
      <c r="N83" s="29"/>
      <c r="O83" s="126"/>
    </row>
    <row r="84" spans="1:15" ht="15.75">
      <c r="A84" s="28">
        <v>4</v>
      </c>
      <c r="B84" s="29" t="s">
        <v>53</v>
      </c>
      <c r="C84" s="29"/>
      <c r="D84" s="29"/>
      <c r="E84" s="29"/>
      <c r="F84" s="29"/>
      <c r="G84" s="29"/>
      <c r="H84" s="29"/>
      <c r="I84" s="29"/>
      <c r="J84" s="29"/>
      <c r="K84" s="29"/>
      <c r="L84" s="29"/>
      <c r="M84" s="59">
        <v>-160</v>
      </c>
      <c r="N84" s="29"/>
      <c r="O84" s="126"/>
    </row>
    <row r="85" spans="1:15" ht="15.75">
      <c r="A85" s="28">
        <v>5</v>
      </c>
      <c r="B85" s="29" t="s">
        <v>54</v>
      </c>
      <c r="C85" s="29"/>
      <c r="D85" s="29"/>
      <c r="E85" s="29"/>
      <c r="F85" s="29"/>
      <c r="G85" s="29"/>
      <c r="H85" s="29"/>
      <c r="I85" s="29"/>
      <c r="J85" s="29"/>
      <c r="K85" s="29"/>
      <c r="L85" s="29"/>
      <c r="M85" s="59">
        <v>-1106</v>
      </c>
      <c r="N85" s="29"/>
      <c r="O85" s="126"/>
    </row>
    <row r="86" spans="1:15" ht="15.75">
      <c r="A86" s="28">
        <v>6</v>
      </c>
      <c r="B86" s="29" t="s">
        <v>55</v>
      </c>
      <c r="C86" s="29"/>
      <c r="D86" s="29"/>
      <c r="E86" s="29"/>
      <c r="F86" s="29"/>
      <c r="G86" s="29"/>
      <c r="H86" s="29"/>
      <c r="I86" s="29"/>
      <c r="J86" s="29"/>
      <c r="K86" s="29"/>
      <c r="L86" s="29"/>
      <c r="M86" s="59">
        <v>-3</v>
      </c>
      <c r="N86" s="29"/>
      <c r="O86" s="126"/>
    </row>
    <row r="87" spans="1:15" ht="15.75">
      <c r="A87" s="28">
        <v>7</v>
      </c>
      <c r="B87" s="29" t="s">
        <v>56</v>
      </c>
      <c r="C87" s="29"/>
      <c r="D87" s="29"/>
      <c r="E87" s="29"/>
      <c r="F87" s="29"/>
      <c r="G87" s="29"/>
      <c r="H87" s="29"/>
      <c r="I87" s="29"/>
      <c r="J87" s="29"/>
      <c r="K87" s="29"/>
      <c r="L87" s="29"/>
      <c r="M87" s="59">
        <v>-203</v>
      </c>
      <c r="N87" s="29"/>
      <c r="O87" s="126"/>
    </row>
    <row r="88" spans="1:15" ht="15.75">
      <c r="A88" s="28">
        <v>8</v>
      </c>
      <c r="B88" s="29" t="s">
        <v>57</v>
      </c>
      <c r="C88" s="29"/>
      <c r="D88" s="29"/>
      <c r="E88" s="29"/>
      <c r="F88" s="29"/>
      <c r="G88" s="29"/>
      <c r="H88" s="29"/>
      <c r="I88" s="29"/>
      <c r="J88" s="29"/>
      <c r="K88" s="29"/>
      <c r="L88" s="29"/>
      <c r="M88" s="59">
        <v>0</v>
      </c>
      <c r="N88" s="29"/>
      <c r="O88" s="126"/>
    </row>
    <row r="89" spans="1:15" ht="15.75">
      <c r="A89" s="28">
        <v>9</v>
      </c>
      <c r="B89" s="29" t="s">
        <v>58</v>
      </c>
      <c r="C89" s="29"/>
      <c r="D89" s="29"/>
      <c r="E89" s="29"/>
      <c r="F89" s="29"/>
      <c r="G89" s="29"/>
      <c r="H89" s="29"/>
      <c r="I89" s="29"/>
      <c r="J89" s="29"/>
      <c r="K89" s="29"/>
      <c r="L89" s="29"/>
      <c r="M89" s="59">
        <v>-90</v>
      </c>
      <c r="N89" s="29"/>
      <c r="O89" s="126"/>
    </row>
    <row r="90" spans="1:15" ht="15.75">
      <c r="A90" s="28">
        <v>10</v>
      </c>
      <c r="B90" s="29" t="s">
        <v>59</v>
      </c>
      <c r="C90" s="29"/>
      <c r="D90" s="29"/>
      <c r="E90" s="29"/>
      <c r="F90" s="29"/>
      <c r="G90" s="29"/>
      <c r="H90" s="29"/>
      <c r="I90" s="29"/>
      <c r="J90" s="29"/>
      <c r="K90" s="29"/>
      <c r="L90" s="29"/>
      <c r="M90" s="59">
        <f>-5-100</f>
        <v>-105</v>
      </c>
      <c r="N90" s="29"/>
      <c r="O90" s="126"/>
    </row>
    <row r="91" spans="1:15" ht="15.75">
      <c r="A91" s="28">
        <v>11</v>
      </c>
      <c r="B91" s="29" t="s">
        <v>60</v>
      </c>
      <c r="C91" s="29"/>
      <c r="D91" s="29"/>
      <c r="E91" s="29"/>
      <c r="F91" s="29"/>
      <c r="G91" s="29"/>
      <c r="H91" s="29"/>
      <c r="I91" s="29"/>
      <c r="J91" s="29"/>
      <c r="K91" s="29"/>
      <c r="L91" s="29"/>
      <c r="M91" s="59">
        <v>0</v>
      </c>
      <c r="N91" s="29"/>
      <c r="O91" s="126"/>
    </row>
    <row r="92" spans="1:15" ht="15.75">
      <c r="A92" s="28">
        <v>12</v>
      </c>
      <c r="B92" s="29" t="s">
        <v>61</v>
      </c>
      <c r="C92" s="29"/>
      <c r="D92" s="29"/>
      <c r="E92" s="29"/>
      <c r="F92" s="29"/>
      <c r="G92" s="29"/>
      <c r="H92" s="29"/>
      <c r="I92" s="29"/>
      <c r="J92" s="29"/>
      <c r="K92" s="29"/>
      <c r="L92" s="29"/>
      <c r="M92" s="59">
        <f>-M79-SUM(M82:M91)</f>
        <v>-304</v>
      </c>
      <c r="N92" s="29"/>
      <c r="O92" s="126"/>
    </row>
    <row r="93" spans="1:15" ht="15.75">
      <c r="A93" s="28"/>
      <c r="B93" s="185" t="s">
        <v>62</v>
      </c>
      <c r="C93" s="65"/>
      <c r="D93" s="65"/>
      <c r="E93" s="29"/>
      <c r="F93" s="29"/>
      <c r="G93" s="29"/>
      <c r="H93" s="29"/>
      <c r="I93" s="29"/>
      <c r="J93" s="29"/>
      <c r="K93" s="29"/>
      <c r="L93" s="29"/>
      <c r="M93" s="66"/>
      <c r="N93" s="29"/>
      <c r="O93" s="126"/>
    </row>
    <row r="94" spans="1:15" ht="15.75">
      <c r="A94" s="28"/>
      <c r="B94" s="29" t="s">
        <v>63</v>
      </c>
      <c r="C94" s="65"/>
      <c r="D94" s="65"/>
      <c r="E94" s="29"/>
      <c r="F94" s="29"/>
      <c r="G94" s="29"/>
      <c r="H94" s="29"/>
      <c r="I94" s="29"/>
      <c r="J94" s="29"/>
      <c r="K94" s="38">
        <f>-K138</f>
        <v>0</v>
      </c>
      <c r="L94" s="38"/>
      <c r="M94" s="59"/>
      <c r="N94" s="29"/>
      <c r="O94" s="126"/>
    </row>
    <row r="95" spans="1:15" ht="15.75">
      <c r="A95" s="28"/>
      <c r="B95" s="29" t="s">
        <v>64</v>
      </c>
      <c r="C95" s="29"/>
      <c r="D95" s="29"/>
      <c r="E95" s="29"/>
      <c r="F95" s="29"/>
      <c r="G95" s="29"/>
      <c r="H95" s="29"/>
      <c r="I95" s="29"/>
      <c r="J95" s="29"/>
      <c r="K95" s="38">
        <f>-I138</f>
        <v>-1928</v>
      </c>
      <c r="L95" s="38"/>
      <c r="M95" s="59"/>
      <c r="N95" s="29"/>
      <c r="O95" s="126"/>
    </row>
    <row r="96" spans="1:15" ht="15.75">
      <c r="A96" s="28"/>
      <c r="B96" s="29" t="s">
        <v>65</v>
      </c>
      <c r="C96" s="29"/>
      <c r="D96" s="29"/>
      <c r="E96" s="29"/>
      <c r="F96" s="29"/>
      <c r="G96" s="29"/>
      <c r="H96" s="29"/>
      <c r="I96" s="29"/>
      <c r="J96" s="29"/>
      <c r="K96" s="38">
        <v>-4657</v>
      </c>
      <c r="L96" s="38"/>
      <c r="M96" s="59"/>
      <c r="N96" s="29"/>
      <c r="O96" s="126"/>
    </row>
    <row r="97" spans="1:15" ht="15.75">
      <c r="A97" s="28"/>
      <c r="B97" s="29" t="s">
        <v>66</v>
      </c>
      <c r="C97" s="29"/>
      <c r="D97" s="29"/>
      <c r="E97" s="29"/>
      <c r="F97" s="29"/>
      <c r="G97" s="29"/>
      <c r="H97" s="29"/>
      <c r="I97" s="29"/>
      <c r="J97" s="29"/>
      <c r="K97" s="38">
        <v>0</v>
      </c>
      <c r="L97" s="38"/>
      <c r="M97" s="59"/>
      <c r="N97" s="29"/>
      <c r="O97" s="126"/>
    </row>
    <row r="98" spans="1:15" ht="15.75">
      <c r="A98" s="28"/>
      <c r="B98" s="29" t="s">
        <v>67</v>
      </c>
      <c r="C98" s="29"/>
      <c r="D98" s="29"/>
      <c r="E98" s="29"/>
      <c r="F98" s="29"/>
      <c r="G98" s="29"/>
      <c r="H98" s="29"/>
      <c r="I98" s="29"/>
      <c r="J98" s="29"/>
      <c r="K98" s="38">
        <f>SUM(K80:K97)</f>
        <v>-6585</v>
      </c>
      <c r="L98" s="38"/>
      <c r="M98" s="38">
        <f>SUM(M80:M97)</f>
        <v>-2069</v>
      </c>
      <c r="N98" s="29"/>
      <c r="O98" s="126"/>
    </row>
    <row r="99" spans="1:15" ht="15.75">
      <c r="A99" s="28"/>
      <c r="B99" s="29" t="s">
        <v>68</v>
      </c>
      <c r="C99" s="29"/>
      <c r="D99" s="29"/>
      <c r="E99" s="29"/>
      <c r="F99" s="29"/>
      <c r="G99" s="29"/>
      <c r="H99" s="29"/>
      <c r="I99" s="29"/>
      <c r="J99" s="29"/>
      <c r="K99" s="38">
        <f>K79+K98</f>
        <v>0</v>
      </c>
      <c r="L99" s="38"/>
      <c r="M99" s="38">
        <f>M79+M98</f>
        <v>0</v>
      </c>
      <c r="N99" s="29"/>
      <c r="O99" s="126"/>
    </row>
    <row r="100" spans="1:15" ht="15.75">
      <c r="A100" s="28"/>
      <c r="B100" s="29"/>
      <c r="C100" s="29"/>
      <c r="D100" s="29"/>
      <c r="E100" s="29"/>
      <c r="F100" s="29"/>
      <c r="G100" s="29"/>
      <c r="H100" s="29"/>
      <c r="I100" s="29"/>
      <c r="J100" s="29"/>
      <c r="K100" s="38"/>
      <c r="L100" s="38"/>
      <c r="M100" s="38"/>
      <c r="N100" s="29"/>
      <c r="O100" s="126"/>
    </row>
    <row r="101" spans="1:15" ht="15.75">
      <c r="A101" s="8"/>
      <c r="B101" s="10"/>
      <c r="C101" s="10"/>
      <c r="D101" s="10"/>
      <c r="E101" s="10"/>
      <c r="F101" s="10"/>
      <c r="G101" s="10"/>
      <c r="H101" s="10"/>
      <c r="I101" s="10"/>
      <c r="J101" s="10"/>
      <c r="K101" s="10"/>
      <c r="L101" s="10"/>
      <c r="M101" s="58"/>
      <c r="N101" s="10"/>
      <c r="O101" s="126"/>
    </row>
    <row r="102" spans="1:15" ht="19.5" thickBot="1">
      <c r="A102" s="132"/>
      <c r="B102" s="133" t="s">
        <v>213</v>
      </c>
      <c r="C102" s="134"/>
      <c r="D102" s="134"/>
      <c r="E102" s="134"/>
      <c r="F102" s="134"/>
      <c r="G102" s="134"/>
      <c r="H102" s="134"/>
      <c r="I102" s="134"/>
      <c r="J102" s="134"/>
      <c r="K102" s="134"/>
      <c r="L102" s="134"/>
      <c r="M102" s="140"/>
      <c r="N102" s="136"/>
      <c r="O102" s="126"/>
    </row>
    <row r="103" spans="1:15" ht="15.75">
      <c r="A103" s="2"/>
      <c r="B103" s="77" t="s">
        <v>69</v>
      </c>
      <c r="C103" s="18"/>
      <c r="D103" s="18"/>
      <c r="E103" s="5"/>
      <c r="F103" s="5"/>
      <c r="G103" s="5"/>
      <c r="H103" s="5"/>
      <c r="I103" s="5"/>
      <c r="J103" s="5"/>
      <c r="K103" s="5"/>
      <c r="L103" s="5"/>
      <c r="M103" s="56"/>
      <c r="N103" s="5"/>
      <c r="O103" s="126"/>
    </row>
    <row r="104" spans="1:15" ht="15.75">
      <c r="A104" s="8"/>
      <c r="B104" s="24"/>
      <c r="C104" s="16"/>
      <c r="D104" s="16"/>
      <c r="E104" s="10"/>
      <c r="F104" s="10"/>
      <c r="G104" s="10"/>
      <c r="H104" s="10"/>
      <c r="I104" s="10"/>
      <c r="J104" s="10"/>
      <c r="K104" s="10"/>
      <c r="L104" s="10"/>
      <c r="M104" s="58"/>
      <c r="N104" s="10"/>
      <c r="O104" s="126"/>
    </row>
    <row r="105" spans="1:15" ht="15.75">
      <c r="A105" s="8"/>
      <c r="B105" s="186" t="s">
        <v>70</v>
      </c>
      <c r="C105" s="16"/>
      <c r="D105" s="16"/>
      <c r="E105" s="10"/>
      <c r="F105" s="10"/>
      <c r="G105" s="10"/>
      <c r="H105" s="10"/>
      <c r="I105" s="10"/>
      <c r="J105" s="10"/>
      <c r="K105" s="10"/>
      <c r="L105" s="10"/>
      <c r="M105" s="58"/>
      <c r="N105" s="10"/>
      <c r="O105" s="126"/>
    </row>
    <row r="106" spans="1:15" ht="15.75">
      <c r="A106" s="28"/>
      <c r="B106" s="29" t="s">
        <v>71</v>
      </c>
      <c r="C106" s="29"/>
      <c r="D106" s="29"/>
      <c r="E106" s="29"/>
      <c r="F106" s="29"/>
      <c r="G106" s="29"/>
      <c r="H106" s="29"/>
      <c r="I106" s="29"/>
      <c r="J106" s="29"/>
      <c r="K106" s="29"/>
      <c r="L106" s="29"/>
      <c r="M106" s="59">
        <v>3620</v>
      </c>
      <c r="N106" s="29"/>
      <c r="O106" s="126"/>
    </row>
    <row r="107" spans="1:15" ht="15.75">
      <c r="A107" s="28"/>
      <c r="B107" s="29" t="s">
        <v>72</v>
      </c>
      <c r="C107" s="29"/>
      <c r="D107" s="29"/>
      <c r="E107" s="29"/>
      <c r="F107" s="29"/>
      <c r="G107" s="29"/>
      <c r="H107" s="29"/>
      <c r="I107" s="29"/>
      <c r="J107" s="29"/>
      <c r="K107" s="29"/>
      <c r="L107" s="29"/>
      <c r="M107" s="59">
        <v>3620</v>
      </c>
      <c r="N107" s="29"/>
      <c r="O107" s="126"/>
    </row>
    <row r="108" spans="1:15" ht="15.75">
      <c r="A108" s="28"/>
      <c r="B108" s="29" t="s">
        <v>73</v>
      </c>
      <c r="C108" s="29"/>
      <c r="D108" s="29"/>
      <c r="E108" s="29"/>
      <c r="F108" s="29"/>
      <c r="G108" s="29"/>
      <c r="H108" s="29"/>
      <c r="I108" s="29"/>
      <c r="J108" s="29"/>
      <c r="K108" s="29"/>
      <c r="L108" s="29"/>
      <c r="M108" s="59">
        <v>0</v>
      </c>
      <c r="N108" s="29"/>
      <c r="O108" s="126"/>
    </row>
    <row r="109" spans="1:15" ht="15.75">
      <c r="A109" s="28"/>
      <c r="B109" s="29" t="s">
        <v>74</v>
      </c>
      <c r="C109" s="29"/>
      <c r="D109" s="29"/>
      <c r="E109" s="29"/>
      <c r="F109" s="29"/>
      <c r="G109" s="29"/>
      <c r="H109" s="29"/>
      <c r="I109" s="29"/>
      <c r="J109" s="29"/>
      <c r="K109" s="29"/>
      <c r="L109" s="29"/>
      <c r="M109" s="59">
        <v>0</v>
      </c>
      <c r="N109" s="29"/>
      <c r="O109" s="126"/>
    </row>
    <row r="110" spans="1:15" ht="15.75">
      <c r="A110" s="28"/>
      <c r="B110" s="29" t="s">
        <v>75</v>
      </c>
      <c r="C110" s="29"/>
      <c r="D110" s="29"/>
      <c r="E110" s="29"/>
      <c r="F110" s="29"/>
      <c r="G110" s="29"/>
      <c r="H110" s="29"/>
      <c r="I110" s="29"/>
      <c r="J110" s="29"/>
      <c r="K110" s="29"/>
      <c r="L110" s="29"/>
      <c r="M110" s="59">
        <v>0</v>
      </c>
      <c r="N110" s="29"/>
      <c r="O110" s="126"/>
    </row>
    <row r="111" spans="1:15" ht="15.75">
      <c r="A111" s="28"/>
      <c r="B111" s="29" t="s">
        <v>54</v>
      </c>
      <c r="C111" s="29"/>
      <c r="D111" s="29"/>
      <c r="E111" s="29"/>
      <c r="F111" s="29"/>
      <c r="G111" s="29"/>
      <c r="H111" s="29"/>
      <c r="I111" s="29"/>
      <c r="J111" s="29"/>
      <c r="K111" s="29"/>
      <c r="L111" s="29"/>
      <c r="M111" s="59">
        <v>0</v>
      </c>
      <c r="N111" s="29"/>
      <c r="O111" s="126"/>
    </row>
    <row r="112" spans="1:15" ht="15.75">
      <c r="A112" s="28"/>
      <c r="B112" s="29" t="s">
        <v>56</v>
      </c>
      <c r="C112" s="29"/>
      <c r="D112" s="29"/>
      <c r="E112" s="29"/>
      <c r="F112" s="29"/>
      <c r="G112" s="29"/>
      <c r="H112" s="29"/>
      <c r="I112" s="29"/>
      <c r="J112" s="29"/>
      <c r="K112" s="29"/>
      <c r="L112" s="29"/>
      <c r="M112" s="59">
        <v>0</v>
      </c>
      <c r="N112" s="29"/>
      <c r="O112" s="126"/>
    </row>
    <row r="113" spans="1:15" ht="15.75">
      <c r="A113" s="28"/>
      <c r="B113" s="29" t="s">
        <v>76</v>
      </c>
      <c r="C113" s="29"/>
      <c r="D113" s="29"/>
      <c r="E113" s="29"/>
      <c r="F113" s="29"/>
      <c r="G113" s="29"/>
      <c r="H113" s="29"/>
      <c r="I113" s="29"/>
      <c r="J113" s="29"/>
      <c r="K113" s="29"/>
      <c r="L113" s="29"/>
      <c r="M113" s="59">
        <f>SUM(M107:M111)</f>
        <v>3620</v>
      </c>
      <c r="N113" s="29"/>
      <c r="O113" s="126"/>
    </row>
    <row r="114" spans="1:15" ht="15.75">
      <c r="A114" s="28"/>
      <c r="B114" s="29"/>
      <c r="C114" s="29"/>
      <c r="D114" s="29"/>
      <c r="E114" s="29"/>
      <c r="F114" s="29"/>
      <c r="G114" s="29"/>
      <c r="H114" s="29"/>
      <c r="I114" s="29"/>
      <c r="J114" s="29"/>
      <c r="K114" s="29"/>
      <c r="L114" s="29"/>
      <c r="M114" s="67"/>
      <c r="N114" s="29"/>
      <c r="O114" s="126"/>
    </row>
    <row r="115" spans="1:15" ht="15.75">
      <c r="A115" s="8"/>
      <c r="B115" s="186" t="s">
        <v>38</v>
      </c>
      <c r="C115" s="10"/>
      <c r="D115" s="10"/>
      <c r="E115" s="10"/>
      <c r="F115" s="10"/>
      <c r="G115" s="10"/>
      <c r="H115" s="10"/>
      <c r="I115" s="10"/>
      <c r="J115" s="10"/>
      <c r="K115" s="10"/>
      <c r="L115" s="10"/>
      <c r="M115" s="58"/>
      <c r="N115" s="10"/>
      <c r="O115" s="126"/>
    </row>
    <row r="116" spans="1:15" ht="15.75">
      <c r="A116" s="28"/>
      <c r="B116" s="29" t="s">
        <v>77</v>
      </c>
      <c r="C116" s="29"/>
      <c r="D116" s="29"/>
      <c r="E116" s="68"/>
      <c r="F116" s="29"/>
      <c r="G116" s="29"/>
      <c r="H116" s="29"/>
      <c r="I116" s="29"/>
      <c r="J116" s="29"/>
      <c r="K116" s="29"/>
      <c r="L116" s="29"/>
      <c r="M116" s="69" t="s">
        <v>173</v>
      </c>
      <c r="N116" s="29"/>
      <c r="O116" s="126"/>
    </row>
    <row r="117" spans="1:15" ht="15.75">
      <c r="A117" s="28"/>
      <c r="B117" s="29" t="s">
        <v>78</v>
      </c>
      <c r="C117" s="31"/>
      <c r="D117" s="31"/>
      <c r="E117" s="31"/>
      <c r="F117" s="31"/>
      <c r="G117" s="31"/>
      <c r="H117" s="31"/>
      <c r="I117" s="31"/>
      <c r="J117" s="31"/>
      <c r="K117" s="31"/>
      <c r="L117" s="31"/>
      <c r="M117" s="69" t="s">
        <v>173</v>
      </c>
      <c r="N117" s="29"/>
      <c r="O117" s="126"/>
    </row>
    <row r="118" spans="1:15" ht="15.75">
      <c r="A118" s="28"/>
      <c r="B118" s="29" t="s">
        <v>79</v>
      </c>
      <c r="C118" s="29"/>
      <c r="D118" s="29"/>
      <c r="E118" s="29"/>
      <c r="F118" s="29"/>
      <c r="G118" s="29"/>
      <c r="H118" s="29"/>
      <c r="I118" s="29"/>
      <c r="J118" s="29"/>
      <c r="K118" s="29"/>
      <c r="L118" s="29"/>
      <c r="M118" s="69" t="s">
        <v>173</v>
      </c>
      <c r="N118" s="29"/>
      <c r="O118" s="126"/>
    </row>
    <row r="119" spans="1:15" ht="15.75">
      <c r="A119" s="28"/>
      <c r="B119" s="29" t="s">
        <v>80</v>
      </c>
      <c r="C119" s="29"/>
      <c r="D119" s="29"/>
      <c r="E119" s="29"/>
      <c r="F119" s="29"/>
      <c r="G119" s="29"/>
      <c r="H119" s="29"/>
      <c r="I119" s="29"/>
      <c r="J119" s="29"/>
      <c r="K119" s="29"/>
      <c r="L119" s="29"/>
      <c r="M119" s="69" t="s">
        <v>173</v>
      </c>
      <c r="N119" s="29"/>
      <c r="O119" s="126"/>
    </row>
    <row r="120" spans="1:15" ht="15.75">
      <c r="A120" s="28"/>
      <c r="B120" s="29"/>
      <c r="C120" s="29"/>
      <c r="D120" s="29"/>
      <c r="E120" s="29"/>
      <c r="F120" s="29"/>
      <c r="G120" s="29"/>
      <c r="H120" s="29"/>
      <c r="I120" s="29"/>
      <c r="J120" s="29"/>
      <c r="K120" s="29"/>
      <c r="L120" s="29"/>
      <c r="M120" s="67"/>
      <c r="N120" s="29"/>
      <c r="O120" s="126"/>
    </row>
    <row r="121" spans="1:15" ht="15.75">
      <c r="A121" s="8"/>
      <c r="B121" s="186" t="s">
        <v>81</v>
      </c>
      <c r="C121" s="16"/>
      <c r="D121" s="16"/>
      <c r="E121" s="10"/>
      <c r="F121" s="10"/>
      <c r="G121" s="10"/>
      <c r="H121" s="10"/>
      <c r="I121" s="10"/>
      <c r="J121" s="10"/>
      <c r="K121" s="10"/>
      <c r="L121" s="10"/>
      <c r="M121" s="70"/>
      <c r="N121" s="10"/>
      <c r="O121" s="126"/>
    </row>
    <row r="122" spans="1:15" ht="15.75">
      <c r="A122" s="28"/>
      <c r="B122" s="29" t="s">
        <v>82</v>
      </c>
      <c r="C122" s="29"/>
      <c r="D122" s="29"/>
      <c r="E122" s="29"/>
      <c r="F122" s="29"/>
      <c r="G122" s="29"/>
      <c r="H122" s="29"/>
      <c r="I122" s="29"/>
      <c r="J122" s="29"/>
      <c r="K122" s="29"/>
      <c r="L122" s="29"/>
      <c r="M122" s="59">
        <v>0</v>
      </c>
      <c r="N122" s="29"/>
      <c r="O122" s="126"/>
    </row>
    <row r="123" spans="1:15" ht="15.75">
      <c r="A123" s="28"/>
      <c r="B123" s="29" t="s">
        <v>83</v>
      </c>
      <c r="C123" s="29"/>
      <c r="D123" s="29"/>
      <c r="E123" s="29"/>
      <c r="F123" s="29"/>
      <c r="G123" s="29"/>
      <c r="H123" s="29"/>
      <c r="I123" s="29"/>
      <c r="J123" s="29"/>
      <c r="K123" s="29"/>
      <c r="L123" s="29"/>
      <c r="M123" s="59">
        <v>90</v>
      </c>
      <c r="N123" s="29"/>
      <c r="O123" s="126"/>
    </row>
    <row r="124" spans="1:15" ht="15.75">
      <c r="A124" s="28"/>
      <c r="B124" s="29" t="s">
        <v>84</v>
      </c>
      <c r="C124" s="29"/>
      <c r="D124" s="29"/>
      <c r="E124" s="29"/>
      <c r="F124" s="29"/>
      <c r="G124" s="29"/>
      <c r="H124" s="29"/>
      <c r="I124" s="29"/>
      <c r="J124" s="29"/>
      <c r="K124" s="29"/>
      <c r="L124" s="29"/>
      <c r="M124" s="59">
        <f>M123+M122</f>
        <v>90</v>
      </c>
      <c r="N124" s="29"/>
      <c r="O124" s="126"/>
    </row>
    <row r="125" spans="1:15" ht="15.75">
      <c r="A125" s="28"/>
      <c r="B125" s="29" t="s">
        <v>85</v>
      </c>
      <c r="C125" s="29"/>
      <c r="D125" s="29"/>
      <c r="E125" s="29"/>
      <c r="F125" s="29"/>
      <c r="G125" s="29"/>
      <c r="H125" s="29"/>
      <c r="I125" s="71"/>
      <c r="J125" s="29"/>
      <c r="K125" s="29"/>
      <c r="L125" s="29"/>
      <c r="M125" s="59">
        <f>M89</f>
        <v>-90</v>
      </c>
      <c r="N125" s="29"/>
      <c r="O125" s="126"/>
    </row>
    <row r="126" spans="1:15" ht="15.75">
      <c r="A126" s="28"/>
      <c r="B126" s="29" t="s">
        <v>86</v>
      </c>
      <c r="C126" s="29"/>
      <c r="D126" s="29"/>
      <c r="E126" s="29"/>
      <c r="F126" s="29"/>
      <c r="G126" s="29"/>
      <c r="H126" s="29"/>
      <c r="I126" s="29"/>
      <c r="J126" s="29"/>
      <c r="K126" s="29"/>
      <c r="L126" s="29"/>
      <c r="M126" s="59">
        <f>M124+M125</f>
        <v>0</v>
      </c>
      <c r="N126" s="29"/>
      <c r="O126" s="126"/>
    </row>
    <row r="127" spans="1:15" ht="15.75">
      <c r="A127" s="28"/>
      <c r="B127" s="29"/>
      <c r="C127" s="29"/>
      <c r="D127" s="29"/>
      <c r="E127" s="29"/>
      <c r="F127" s="29"/>
      <c r="G127" s="29"/>
      <c r="H127" s="29"/>
      <c r="I127" s="29"/>
      <c r="J127" s="29"/>
      <c r="K127" s="29"/>
      <c r="L127" s="29"/>
      <c r="M127" s="67"/>
      <c r="N127" s="29"/>
      <c r="O127" s="126"/>
    </row>
    <row r="128" spans="1:15" ht="15.75">
      <c r="A128" s="2"/>
      <c r="B128" s="5"/>
      <c r="C128" s="5"/>
      <c r="D128" s="5"/>
      <c r="E128" s="5"/>
      <c r="F128" s="5"/>
      <c r="G128" s="5"/>
      <c r="H128" s="5"/>
      <c r="I128" s="5"/>
      <c r="J128" s="5"/>
      <c r="K128" s="5"/>
      <c r="L128" s="5"/>
      <c r="M128" s="56"/>
      <c r="N128" s="5"/>
      <c r="O128" s="126"/>
    </row>
    <row r="129" spans="1:15" ht="15.75">
      <c r="A129" s="8"/>
      <c r="B129" s="186" t="s">
        <v>87</v>
      </c>
      <c r="C129" s="16"/>
      <c r="D129" s="16"/>
      <c r="E129" s="10"/>
      <c r="F129" s="10"/>
      <c r="G129" s="10"/>
      <c r="H129" s="10"/>
      <c r="I129" s="10"/>
      <c r="J129" s="10"/>
      <c r="K129" s="10"/>
      <c r="L129" s="10"/>
      <c r="M129" s="58"/>
      <c r="N129" s="10"/>
      <c r="O129" s="126"/>
    </row>
    <row r="130" spans="1:15" ht="15.75">
      <c r="A130" s="8"/>
      <c r="B130" s="24"/>
      <c r="C130" s="16"/>
      <c r="D130" s="16"/>
      <c r="E130" s="10"/>
      <c r="F130" s="10"/>
      <c r="G130" s="10"/>
      <c r="H130" s="10"/>
      <c r="I130" s="10"/>
      <c r="J130" s="10"/>
      <c r="K130" s="10"/>
      <c r="L130" s="10"/>
      <c r="M130" s="58"/>
      <c r="N130" s="10"/>
      <c r="O130" s="126"/>
    </row>
    <row r="131" spans="1:15" ht="15.75">
      <c r="A131" s="28"/>
      <c r="B131" s="29" t="s">
        <v>88</v>
      </c>
      <c r="C131" s="72"/>
      <c r="D131" s="72"/>
      <c r="E131" s="29"/>
      <c r="F131" s="29"/>
      <c r="G131" s="29"/>
      <c r="H131" s="29"/>
      <c r="I131" s="29"/>
      <c r="J131" s="29"/>
      <c r="K131" s="29"/>
      <c r="L131" s="29"/>
      <c r="M131" s="59">
        <f>M57</f>
        <v>118179</v>
      </c>
      <c r="N131" s="29"/>
      <c r="O131" s="131"/>
    </row>
    <row r="132" spans="1:15" ht="15.75">
      <c r="A132" s="28"/>
      <c r="B132" s="29" t="s">
        <v>89</v>
      </c>
      <c r="C132" s="72"/>
      <c r="D132" s="72"/>
      <c r="E132" s="29"/>
      <c r="F132" s="29"/>
      <c r="G132" s="29"/>
      <c r="H132" s="29"/>
      <c r="I132" s="29"/>
      <c r="J132" s="29"/>
      <c r="K132" s="29"/>
      <c r="L132" s="29"/>
      <c r="M132" s="59">
        <f>M69</f>
        <v>118269</v>
      </c>
      <c r="N132" s="29"/>
      <c r="O132" s="126"/>
    </row>
    <row r="133" spans="1:15" ht="15.75">
      <c r="A133" s="28"/>
      <c r="B133" s="29"/>
      <c r="C133" s="29"/>
      <c r="D133" s="29"/>
      <c r="E133" s="29"/>
      <c r="F133" s="29"/>
      <c r="G133" s="29"/>
      <c r="H133" s="29"/>
      <c r="I133" s="29"/>
      <c r="J133" s="29"/>
      <c r="K133" s="29"/>
      <c r="L133" s="29"/>
      <c r="M133" s="67"/>
      <c r="N133" s="29"/>
      <c r="O133" s="126"/>
    </row>
    <row r="134" spans="1:15" ht="15.75">
      <c r="A134" s="2"/>
      <c r="B134" s="5"/>
      <c r="C134" s="5"/>
      <c r="D134" s="5"/>
      <c r="E134" s="5"/>
      <c r="F134" s="5"/>
      <c r="G134" s="5"/>
      <c r="H134" s="5"/>
      <c r="I134" s="5"/>
      <c r="J134" s="5"/>
      <c r="K134" s="5"/>
      <c r="L134" s="5"/>
      <c r="M134" s="56"/>
      <c r="N134" s="5"/>
      <c r="O134" s="126"/>
    </row>
    <row r="135" spans="1:15" ht="15.75">
      <c r="A135" s="8"/>
      <c r="B135" s="186" t="s">
        <v>90</v>
      </c>
      <c r="C135" s="155"/>
      <c r="D135" s="155"/>
      <c r="E135" s="190"/>
      <c r="F135" s="190"/>
      <c r="G135" s="190"/>
      <c r="H135" s="190"/>
      <c r="I135" s="187" t="s">
        <v>165</v>
      </c>
      <c r="J135" s="187"/>
      <c r="K135" s="187" t="s">
        <v>172</v>
      </c>
      <c r="L135" s="155"/>
      <c r="M135" s="188" t="s">
        <v>185</v>
      </c>
      <c r="N135" s="155"/>
      <c r="O135" s="126"/>
    </row>
    <row r="136" spans="1:15" ht="15.75">
      <c r="A136" s="28"/>
      <c r="B136" s="29" t="s">
        <v>91</v>
      </c>
      <c r="C136" s="29"/>
      <c r="D136" s="29"/>
      <c r="E136" s="29"/>
      <c r="F136" s="29"/>
      <c r="G136" s="29"/>
      <c r="H136" s="29"/>
      <c r="I136" s="59">
        <v>35000</v>
      </c>
      <c r="J136" s="29"/>
      <c r="K136" s="46" t="s">
        <v>173</v>
      </c>
      <c r="L136" s="29"/>
      <c r="M136" s="59"/>
      <c r="N136" s="29"/>
      <c r="O136" s="126"/>
    </row>
    <row r="137" spans="1:15" ht="15.75">
      <c r="A137" s="28"/>
      <c r="B137" s="29" t="s">
        <v>92</v>
      </c>
      <c r="C137" s="29"/>
      <c r="D137" s="29"/>
      <c r="E137" s="29"/>
      <c r="F137" s="29"/>
      <c r="G137" s="29"/>
      <c r="H137" s="29"/>
      <c r="I137" s="59">
        <v>14623</v>
      </c>
      <c r="J137" s="29"/>
      <c r="K137" s="59">
        <v>495</v>
      </c>
      <c r="L137" s="29"/>
      <c r="M137" s="59">
        <f>K137+I137</f>
        <v>15118</v>
      </c>
      <c r="N137" s="29"/>
      <c r="O137" s="126"/>
    </row>
    <row r="138" spans="1:15" ht="15.75">
      <c r="A138" s="28"/>
      <c r="B138" s="29" t="s">
        <v>93</v>
      </c>
      <c r="C138" s="29"/>
      <c r="D138" s="29"/>
      <c r="E138" s="29"/>
      <c r="F138" s="29"/>
      <c r="G138" s="29"/>
      <c r="H138" s="29"/>
      <c r="I138" s="29">
        <v>1928</v>
      </c>
      <c r="J138" s="29"/>
      <c r="K138" s="29">
        <v>0</v>
      </c>
      <c r="L138" s="29"/>
      <c r="M138" s="59">
        <f>K138+I138</f>
        <v>1928</v>
      </c>
      <c r="N138" s="29"/>
      <c r="O138" s="126"/>
    </row>
    <row r="139" spans="1:15" ht="15.75">
      <c r="A139" s="28"/>
      <c r="B139" s="29" t="s">
        <v>94</v>
      </c>
      <c r="C139" s="29"/>
      <c r="D139" s="29"/>
      <c r="E139" s="29"/>
      <c r="F139" s="29"/>
      <c r="G139" s="29"/>
      <c r="H139" s="29"/>
      <c r="I139" s="59">
        <f>I137+I138</f>
        <v>16551</v>
      </c>
      <c r="J139" s="29"/>
      <c r="K139" s="59">
        <f>K138+K137</f>
        <v>495</v>
      </c>
      <c r="L139" s="29"/>
      <c r="M139" s="59">
        <f>K139+I139</f>
        <v>17046</v>
      </c>
      <c r="N139" s="29"/>
      <c r="O139" s="126"/>
    </row>
    <row r="140" spans="1:15" ht="15.75">
      <c r="A140" s="28"/>
      <c r="B140" s="29" t="s">
        <v>95</v>
      </c>
      <c r="C140" s="29"/>
      <c r="D140" s="29"/>
      <c r="E140" s="29"/>
      <c r="F140" s="29"/>
      <c r="G140" s="29"/>
      <c r="H140" s="29"/>
      <c r="I140" s="59">
        <f>I136-I139</f>
        <v>18449</v>
      </c>
      <c r="J140" s="29"/>
      <c r="K140" s="46" t="s">
        <v>173</v>
      </c>
      <c r="L140" s="29"/>
      <c r="M140" s="59"/>
      <c r="N140" s="29"/>
      <c r="O140" s="126"/>
    </row>
    <row r="141" spans="1:15" ht="15.75">
      <c r="A141" s="28"/>
      <c r="B141" s="29"/>
      <c r="C141" s="29"/>
      <c r="D141" s="29"/>
      <c r="E141" s="29"/>
      <c r="F141" s="29"/>
      <c r="G141" s="29"/>
      <c r="H141" s="29"/>
      <c r="I141" s="29"/>
      <c r="J141" s="29"/>
      <c r="K141" s="29"/>
      <c r="L141" s="29"/>
      <c r="M141" s="67"/>
      <c r="N141" s="29"/>
      <c r="O141" s="126"/>
    </row>
    <row r="142" spans="1:15" ht="15.75">
      <c r="A142" s="2"/>
      <c r="B142" s="5"/>
      <c r="C142" s="5"/>
      <c r="D142" s="5"/>
      <c r="E142" s="5"/>
      <c r="F142" s="5"/>
      <c r="G142" s="5"/>
      <c r="H142" s="5"/>
      <c r="I142" s="5"/>
      <c r="J142" s="5"/>
      <c r="K142" s="5"/>
      <c r="L142" s="5"/>
      <c r="M142" s="56"/>
      <c r="N142" s="5"/>
      <c r="O142" s="126"/>
    </row>
    <row r="143" spans="1:15" ht="15.75">
      <c r="A143" s="8"/>
      <c r="B143" s="186" t="s">
        <v>96</v>
      </c>
      <c r="C143" s="16"/>
      <c r="D143" s="16"/>
      <c r="E143" s="10"/>
      <c r="F143" s="10"/>
      <c r="G143" s="10"/>
      <c r="H143" s="10"/>
      <c r="I143" s="10"/>
      <c r="J143" s="10"/>
      <c r="K143" s="10"/>
      <c r="L143" s="10"/>
      <c r="M143" s="73"/>
      <c r="N143" s="10"/>
      <c r="O143" s="126"/>
    </row>
    <row r="144" spans="1:15" ht="15.75">
      <c r="A144" s="28"/>
      <c r="B144" s="29" t="s">
        <v>97</v>
      </c>
      <c r="C144" s="29"/>
      <c r="D144" s="29"/>
      <c r="E144" s="29"/>
      <c r="F144" s="29"/>
      <c r="G144" s="29"/>
      <c r="H144" s="29"/>
      <c r="I144" s="29"/>
      <c r="J144" s="29"/>
      <c r="K144" s="29"/>
      <c r="L144" s="29"/>
      <c r="M144" s="66">
        <f>(M79+M82+M83+M84)/-M85</f>
        <v>1.6374321880650995</v>
      </c>
      <c r="N144" s="29" t="s">
        <v>186</v>
      </c>
      <c r="O144" s="126"/>
    </row>
    <row r="145" spans="1:15" ht="15.75">
      <c r="A145" s="28"/>
      <c r="B145" s="29" t="s">
        <v>98</v>
      </c>
      <c r="C145" s="29"/>
      <c r="D145" s="29"/>
      <c r="E145" s="29"/>
      <c r="F145" s="29"/>
      <c r="G145" s="29"/>
      <c r="H145" s="29"/>
      <c r="I145" s="29"/>
      <c r="J145" s="29"/>
      <c r="K145" s="29"/>
      <c r="L145" s="29"/>
      <c r="M145" s="74">
        <v>1.42</v>
      </c>
      <c r="N145" s="29" t="s">
        <v>186</v>
      </c>
      <c r="O145" s="126"/>
    </row>
    <row r="146" spans="1:15" ht="15.75">
      <c r="A146" s="28"/>
      <c r="B146" s="29" t="s">
        <v>99</v>
      </c>
      <c r="C146" s="29"/>
      <c r="D146" s="29"/>
      <c r="E146" s="29"/>
      <c r="F146" s="29"/>
      <c r="G146" s="29"/>
      <c r="H146" s="29"/>
      <c r="I146" s="29"/>
      <c r="J146" s="29"/>
      <c r="K146" s="29"/>
      <c r="L146" s="29"/>
      <c r="M146" s="66">
        <f>(M79+SUM(M82:M86))/-M87</f>
        <v>3.458128078817734</v>
      </c>
      <c r="N146" s="29" t="s">
        <v>186</v>
      </c>
      <c r="O146" s="126"/>
    </row>
    <row r="147" spans="1:15" ht="15.75">
      <c r="A147" s="28"/>
      <c r="B147" s="29" t="s">
        <v>100</v>
      </c>
      <c r="C147" s="29"/>
      <c r="D147" s="29"/>
      <c r="E147" s="29"/>
      <c r="F147" s="29"/>
      <c r="G147" s="29"/>
      <c r="H147" s="29"/>
      <c r="I147" s="29"/>
      <c r="J147" s="29"/>
      <c r="K147" s="29"/>
      <c r="L147" s="29"/>
      <c r="M147" s="75">
        <v>3.08</v>
      </c>
      <c r="N147" s="29" t="s">
        <v>186</v>
      </c>
      <c r="O147" s="126"/>
    </row>
    <row r="148" spans="1:15" ht="15.75">
      <c r="A148" s="28"/>
      <c r="B148" s="29"/>
      <c r="C148" s="29"/>
      <c r="D148" s="29"/>
      <c r="E148" s="29"/>
      <c r="F148" s="29"/>
      <c r="G148" s="29"/>
      <c r="H148" s="29"/>
      <c r="I148" s="29"/>
      <c r="J148" s="29"/>
      <c r="K148" s="29"/>
      <c r="L148" s="29"/>
      <c r="M148" s="29"/>
      <c r="N148" s="29"/>
      <c r="O148" s="126"/>
    </row>
    <row r="149" spans="1:15" ht="15.75">
      <c r="A149" s="28"/>
      <c r="B149" s="29"/>
      <c r="C149" s="29"/>
      <c r="D149" s="29"/>
      <c r="E149" s="29"/>
      <c r="F149" s="29"/>
      <c r="G149" s="29"/>
      <c r="H149" s="29"/>
      <c r="I149" s="29"/>
      <c r="J149" s="29"/>
      <c r="K149" s="29"/>
      <c r="L149" s="29"/>
      <c r="M149" s="29"/>
      <c r="N149" s="29"/>
      <c r="O149" s="126"/>
    </row>
    <row r="150" spans="1:15" ht="15.75">
      <c r="A150" s="8"/>
      <c r="B150" s="10"/>
      <c r="C150" s="10"/>
      <c r="D150" s="10"/>
      <c r="E150" s="10"/>
      <c r="F150" s="10"/>
      <c r="G150" s="10"/>
      <c r="H150" s="10"/>
      <c r="I150" s="10"/>
      <c r="J150" s="10"/>
      <c r="K150" s="10"/>
      <c r="L150" s="10"/>
      <c r="M150" s="10"/>
      <c r="N150" s="10"/>
      <c r="O150" s="126"/>
    </row>
    <row r="151" spans="1:15" ht="19.5" thickBot="1">
      <c r="A151" s="132"/>
      <c r="B151" s="133" t="s">
        <v>213</v>
      </c>
      <c r="C151" s="138"/>
      <c r="D151" s="138"/>
      <c r="E151" s="138"/>
      <c r="F151" s="138"/>
      <c r="G151" s="138"/>
      <c r="H151" s="138"/>
      <c r="I151" s="138"/>
      <c r="J151" s="138"/>
      <c r="K151" s="138"/>
      <c r="L151" s="138"/>
      <c r="M151" s="138"/>
      <c r="N151" s="139"/>
      <c r="O151" s="126"/>
    </row>
    <row r="152" spans="1:15" ht="15.75">
      <c r="A152" s="76"/>
      <c r="B152" s="77" t="s">
        <v>101</v>
      </c>
      <c r="C152" s="78"/>
      <c r="D152" s="78"/>
      <c r="E152" s="78"/>
      <c r="F152" s="78"/>
      <c r="G152" s="78"/>
      <c r="H152" s="79"/>
      <c r="I152" s="79"/>
      <c r="J152" s="79"/>
      <c r="K152" s="80">
        <f>M42</f>
        <v>37376</v>
      </c>
      <c r="L152" s="5"/>
      <c r="M152" s="5"/>
      <c r="N152" s="5"/>
      <c r="O152" s="126"/>
    </row>
    <row r="153" spans="1:15" ht="15.75">
      <c r="A153" s="82"/>
      <c r="B153" s="83"/>
      <c r="C153" s="84"/>
      <c r="D153" s="84"/>
      <c r="E153" s="84"/>
      <c r="F153" s="84"/>
      <c r="G153" s="84"/>
      <c r="H153" s="85"/>
      <c r="I153" s="85"/>
      <c r="J153" s="85"/>
      <c r="K153" s="85"/>
      <c r="L153" s="10"/>
      <c r="M153" s="10"/>
      <c r="N153" s="10"/>
      <c r="O153" s="126"/>
    </row>
    <row r="154" spans="1:15" ht="15.75">
      <c r="A154" s="86"/>
      <c r="B154" s="40" t="s">
        <v>102</v>
      </c>
      <c r="C154" s="87"/>
      <c r="D154" s="87"/>
      <c r="E154" s="87"/>
      <c r="F154" s="87"/>
      <c r="G154" s="87"/>
      <c r="H154" s="71"/>
      <c r="I154" s="71"/>
      <c r="J154" s="71"/>
      <c r="K154" s="88">
        <v>0.08185</v>
      </c>
      <c r="L154" s="29"/>
      <c r="M154" s="29"/>
      <c r="N154" s="29"/>
      <c r="O154" s="126"/>
    </row>
    <row r="155" spans="1:15" ht="15.75">
      <c r="A155" s="86"/>
      <c r="B155" s="40" t="s">
        <v>103</v>
      </c>
      <c r="C155" s="87"/>
      <c r="D155" s="87"/>
      <c r="E155" s="87"/>
      <c r="F155" s="87"/>
      <c r="G155" s="87"/>
      <c r="H155" s="71"/>
      <c r="I155" s="71"/>
      <c r="J155" s="71"/>
      <c r="K155" s="45">
        <v>0.07577</v>
      </c>
      <c r="L155" s="29"/>
      <c r="M155" s="29"/>
      <c r="N155" s="29"/>
      <c r="O155" s="126"/>
    </row>
    <row r="156" spans="1:15" ht="15.75">
      <c r="A156" s="86"/>
      <c r="B156" s="40" t="s">
        <v>104</v>
      </c>
      <c r="C156" s="87"/>
      <c r="D156" s="87"/>
      <c r="E156" s="87"/>
      <c r="F156" s="87"/>
      <c r="G156" s="87"/>
      <c r="H156" s="71"/>
      <c r="I156" s="71"/>
      <c r="J156" s="71"/>
      <c r="K156" s="88">
        <f>K154-K155</f>
        <v>0.006080000000000002</v>
      </c>
      <c r="L156" s="29"/>
      <c r="M156" s="29"/>
      <c r="N156" s="29"/>
      <c r="O156" s="126"/>
    </row>
    <row r="157" spans="1:15" ht="15.75">
      <c r="A157" s="86"/>
      <c r="B157" s="40" t="s">
        <v>105</v>
      </c>
      <c r="C157" s="87"/>
      <c r="D157" s="87"/>
      <c r="E157" s="87"/>
      <c r="F157" s="87"/>
      <c r="G157" s="87"/>
      <c r="H157" s="71"/>
      <c r="I157" s="71"/>
      <c r="J157" s="71"/>
      <c r="K157" s="88">
        <v>0.064</v>
      </c>
      <c r="L157" s="29"/>
      <c r="M157" s="29"/>
      <c r="N157" s="29"/>
      <c r="O157" s="126"/>
    </row>
    <row r="158" spans="1:15" ht="15.75">
      <c r="A158" s="86"/>
      <c r="B158" s="40" t="s">
        <v>106</v>
      </c>
      <c r="C158" s="87"/>
      <c r="D158" s="87"/>
      <c r="E158" s="87"/>
      <c r="F158" s="87"/>
      <c r="G158" s="87"/>
      <c r="H158" s="71"/>
      <c r="I158" s="71"/>
      <c r="J158" s="71"/>
      <c r="K158" s="88">
        <f>M31</f>
        <v>0.0436493305327534</v>
      </c>
      <c r="L158" s="29"/>
      <c r="M158" s="29"/>
      <c r="N158" s="29"/>
      <c r="O158" s="126"/>
    </row>
    <row r="159" spans="1:15" ht="15.75">
      <c r="A159" s="86"/>
      <c r="B159" s="40" t="s">
        <v>107</v>
      </c>
      <c r="C159" s="87"/>
      <c r="D159" s="87"/>
      <c r="E159" s="87"/>
      <c r="F159" s="87"/>
      <c r="G159" s="87"/>
      <c r="H159" s="71"/>
      <c r="I159" s="71"/>
      <c r="J159" s="71"/>
      <c r="K159" s="88">
        <f>K157-K158</f>
        <v>0.020350669467246604</v>
      </c>
      <c r="L159" s="29"/>
      <c r="M159" s="29"/>
      <c r="N159" s="29"/>
      <c r="O159" s="126"/>
    </row>
    <row r="160" spans="1:15" ht="15.75">
      <c r="A160" s="86"/>
      <c r="B160" s="40" t="s">
        <v>108</v>
      </c>
      <c r="C160" s="87"/>
      <c r="D160" s="87"/>
      <c r="E160" s="87"/>
      <c r="F160" s="87"/>
      <c r="G160" s="87"/>
      <c r="H160" s="71"/>
      <c r="I160" s="71"/>
      <c r="J160" s="71"/>
      <c r="K160" s="89" t="s">
        <v>174</v>
      </c>
      <c r="L160" s="29"/>
      <c r="M160" s="29"/>
      <c r="N160" s="29"/>
      <c r="O160" s="126"/>
    </row>
    <row r="161" spans="1:15" ht="15.75">
      <c r="A161" s="86"/>
      <c r="B161" s="40" t="s">
        <v>109</v>
      </c>
      <c r="C161" s="87"/>
      <c r="D161" s="87"/>
      <c r="E161" s="87"/>
      <c r="F161" s="87"/>
      <c r="G161" s="87"/>
      <c r="H161" s="71"/>
      <c r="I161" s="71"/>
      <c r="J161" s="71"/>
      <c r="K161" s="90">
        <v>19.03</v>
      </c>
      <c r="L161" s="29" t="s">
        <v>178</v>
      </c>
      <c r="M161" s="29"/>
      <c r="N161" s="29"/>
      <c r="O161" s="126"/>
    </row>
    <row r="162" spans="1:15" ht="15.75">
      <c r="A162" s="86"/>
      <c r="B162" s="40" t="s">
        <v>110</v>
      </c>
      <c r="C162" s="87"/>
      <c r="D162" s="87"/>
      <c r="E162" s="87"/>
      <c r="F162" s="87"/>
      <c r="G162" s="87"/>
      <c r="H162" s="71"/>
      <c r="I162" s="71"/>
      <c r="J162" s="71"/>
      <c r="K162" s="90">
        <v>15.86</v>
      </c>
      <c r="L162" s="29" t="s">
        <v>178</v>
      </c>
      <c r="M162" s="29"/>
      <c r="N162" s="29"/>
      <c r="O162" s="126"/>
    </row>
    <row r="163" spans="1:15" ht="15.75">
      <c r="A163" s="86"/>
      <c r="B163" s="40" t="s">
        <v>111</v>
      </c>
      <c r="C163" s="87"/>
      <c r="D163" s="87"/>
      <c r="E163" s="87"/>
      <c r="F163" s="87"/>
      <c r="G163" s="87"/>
      <c r="H163" s="71"/>
      <c r="I163" s="71"/>
      <c r="J163" s="71"/>
      <c r="K163" s="88">
        <f>G54/'Jan 02'!M54</f>
        <v>0.05430096155410572</v>
      </c>
      <c r="L163" s="29"/>
      <c r="M163" s="29"/>
      <c r="N163" s="29"/>
      <c r="O163" s="126"/>
    </row>
    <row r="164" spans="1:15" ht="15.75">
      <c r="A164" s="86"/>
      <c r="B164" s="40" t="s">
        <v>112</v>
      </c>
      <c r="C164" s="87"/>
      <c r="D164" s="87"/>
      <c r="E164" s="87"/>
      <c r="F164" s="87"/>
      <c r="G164" s="87"/>
      <c r="H164" s="71"/>
      <c r="I164" s="71"/>
      <c r="J164" s="71"/>
      <c r="K164" s="88">
        <v>0.1441</v>
      </c>
      <c r="L164" s="29"/>
      <c r="M164" s="29"/>
      <c r="N164" s="29"/>
      <c r="O164" s="126"/>
    </row>
    <row r="165" spans="1:15" ht="15.75">
      <c r="A165" s="86"/>
      <c r="B165" s="40"/>
      <c r="C165" s="40"/>
      <c r="D165" s="40"/>
      <c r="E165" s="40"/>
      <c r="F165" s="40"/>
      <c r="G165" s="40"/>
      <c r="H165" s="29"/>
      <c r="I165" s="29"/>
      <c r="J165" s="29"/>
      <c r="K165" s="67"/>
      <c r="L165" s="29"/>
      <c r="M165" s="91"/>
      <c r="N165" s="29"/>
      <c r="O165" s="126"/>
    </row>
    <row r="166" spans="1:15" ht="15.75">
      <c r="A166" s="92"/>
      <c r="B166" s="17" t="s">
        <v>113</v>
      </c>
      <c r="C166" s="93"/>
      <c r="D166" s="93"/>
      <c r="E166" s="94"/>
      <c r="F166" s="93"/>
      <c r="G166" s="94"/>
      <c r="H166" s="93"/>
      <c r="I166" s="94"/>
      <c r="J166" s="21" t="s">
        <v>166</v>
      </c>
      <c r="K166" s="95" t="s">
        <v>175</v>
      </c>
      <c r="L166" s="10"/>
      <c r="M166" s="10"/>
      <c r="N166" s="10"/>
      <c r="O166" s="126"/>
    </row>
    <row r="167" spans="1:15" ht="15.75">
      <c r="A167" s="96"/>
      <c r="B167" s="40" t="s">
        <v>114</v>
      </c>
      <c r="C167" s="60"/>
      <c r="D167" s="60"/>
      <c r="E167" s="60"/>
      <c r="F167" s="60"/>
      <c r="G167" s="29"/>
      <c r="H167" s="29"/>
      <c r="I167" s="29"/>
      <c r="J167" s="34">
        <v>34</v>
      </c>
      <c r="K167" s="97">
        <v>1139</v>
      </c>
      <c r="L167" s="29"/>
      <c r="M167" s="91"/>
      <c r="N167" s="98"/>
      <c r="O167" s="126"/>
    </row>
    <row r="168" spans="1:15" ht="15.75">
      <c r="A168" s="96"/>
      <c r="B168" s="40" t="s">
        <v>115</v>
      </c>
      <c r="C168" s="60"/>
      <c r="D168" s="60"/>
      <c r="E168" s="60"/>
      <c r="F168" s="60"/>
      <c r="G168" s="29"/>
      <c r="H168" s="29"/>
      <c r="I168" s="29"/>
      <c r="J168" s="34">
        <v>1</v>
      </c>
      <c r="K168" s="97">
        <v>40</v>
      </c>
      <c r="L168" s="29"/>
      <c r="M168" s="91"/>
      <c r="N168" s="98"/>
      <c r="O168" s="126"/>
    </row>
    <row r="169" spans="1:15" ht="15.75">
      <c r="A169" s="96"/>
      <c r="B169" s="189" t="s">
        <v>116</v>
      </c>
      <c r="C169" s="60"/>
      <c r="D169" s="60"/>
      <c r="E169" s="60"/>
      <c r="F169" s="60"/>
      <c r="G169" s="29"/>
      <c r="H169" s="29"/>
      <c r="I169" s="29"/>
      <c r="J169" s="29"/>
      <c r="K169" s="97">
        <v>0</v>
      </c>
      <c r="L169" s="29"/>
      <c r="M169" s="91"/>
      <c r="N169" s="98"/>
      <c r="O169" s="126"/>
    </row>
    <row r="170" spans="1:15" ht="15.75">
      <c r="A170" s="96"/>
      <c r="B170" s="189" t="s">
        <v>117</v>
      </c>
      <c r="C170" s="60"/>
      <c r="D170" s="60"/>
      <c r="E170" s="60"/>
      <c r="F170" s="60"/>
      <c r="G170" s="29"/>
      <c r="H170" s="29"/>
      <c r="I170" s="29"/>
      <c r="J170" s="29"/>
      <c r="K170" s="69" t="s">
        <v>173</v>
      </c>
      <c r="L170" s="29"/>
      <c r="M170" s="91"/>
      <c r="N170" s="98"/>
      <c r="O170" s="126"/>
    </row>
    <row r="171" spans="1:15" ht="15.75">
      <c r="A171" s="99"/>
      <c r="B171" s="189" t="s">
        <v>118</v>
      </c>
      <c r="C171" s="60"/>
      <c r="D171" s="60"/>
      <c r="E171" s="40"/>
      <c r="F171" s="40"/>
      <c r="G171" s="40"/>
      <c r="H171" s="29"/>
      <c r="I171" s="29"/>
      <c r="J171" s="29"/>
      <c r="K171" s="97"/>
      <c r="L171" s="29"/>
      <c r="M171" s="91"/>
      <c r="N171" s="100"/>
      <c r="O171" s="126"/>
    </row>
    <row r="172" spans="1:15" ht="15.75">
      <c r="A172" s="96"/>
      <c r="B172" s="40" t="s">
        <v>119</v>
      </c>
      <c r="C172" s="60"/>
      <c r="D172" s="60"/>
      <c r="E172" s="60"/>
      <c r="F172" s="60"/>
      <c r="G172" s="60"/>
      <c r="H172" s="29"/>
      <c r="I172" s="29"/>
      <c r="J172" s="29">
        <v>6</v>
      </c>
      <c r="K172" s="97">
        <v>90</v>
      </c>
      <c r="L172" s="29" t="s">
        <v>207</v>
      </c>
      <c r="M172" s="91"/>
      <c r="N172" s="100"/>
      <c r="O172" s="126"/>
    </row>
    <row r="173" spans="1:15" ht="15.75">
      <c r="A173" s="96"/>
      <c r="B173" s="40" t="s">
        <v>120</v>
      </c>
      <c r="C173" s="60"/>
      <c r="D173" s="60"/>
      <c r="E173" s="60"/>
      <c r="F173" s="60"/>
      <c r="G173" s="60"/>
      <c r="H173" s="29"/>
      <c r="I173" s="29"/>
      <c r="J173" s="29">
        <v>9</v>
      </c>
      <c r="K173" s="97">
        <v>105</v>
      </c>
      <c r="L173" s="29"/>
      <c r="M173" s="91"/>
      <c r="N173" s="100"/>
      <c r="O173" s="126"/>
    </row>
    <row r="174" spans="1:15" ht="15.75">
      <c r="A174" s="96"/>
      <c r="B174" s="40" t="s">
        <v>204</v>
      </c>
      <c r="C174" s="60"/>
      <c r="D174" s="60"/>
      <c r="E174" s="60"/>
      <c r="F174" s="60"/>
      <c r="G174" s="60"/>
      <c r="H174" s="29"/>
      <c r="I174" s="29"/>
      <c r="J174" s="29"/>
      <c r="K174" s="97">
        <v>0</v>
      </c>
      <c r="L174" s="29"/>
      <c r="M174" s="91"/>
      <c r="N174" s="100"/>
      <c r="O174" s="126"/>
    </row>
    <row r="175" spans="1:15" ht="15.75">
      <c r="A175" s="99"/>
      <c r="B175" s="189" t="s">
        <v>121</v>
      </c>
      <c r="C175" s="60"/>
      <c r="D175" s="60"/>
      <c r="E175" s="40"/>
      <c r="F175" s="40"/>
      <c r="G175" s="40"/>
      <c r="H175" s="29"/>
      <c r="I175" s="29"/>
      <c r="J175" s="29"/>
      <c r="K175" s="97"/>
      <c r="L175" s="29"/>
      <c r="M175" s="91"/>
      <c r="N175" s="100"/>
      <c r="O175" s="126"/>
    </row>
    <row r="176" spans="1:15" ht="15.75">
      <c r="A176" s="99"/>
      <c r="B176" s="40" t="s">
        <v>122</v>
      </c>
      <c r="C176" s="60"/>
      <c r="D176" s="60"/>
      <c r="E176" s="40"/>
      <c r="F176" s="40"/>
      <c r="G176" s="40"/>
      <c r="H176" s="29"/>
      <c r="I176" s="29"/>
      <c r="J176" s="29">
        <v>1</v>
      </c>
      <c r="K176" s="97">
        <v>21</v>
      </c>
      <c r="L176" s="29"/>
      <c r="M176" s="91"/>
      <c r="N176" s="100"/>
      <c r="O176" s="126"/>
    </row>
    <row r="177" spans="1:15" ht="15.75">
      <c r="A177" s="96"/>
      <c r="B177" s="40" t="s">
        <v>123</v>
      </c>
      <c r="C177" s="60"/>
      <c r="D177" s="60"/>
      <c r="E177" s="101"/>
      <c r="F177" s="101"/>
      <c r="G177" s="102"/>
      <c r="H177" s="29"/>
      <c r="I177" s="29"/>
      <c r="J177" s="29"/>
      <c r="K177" s="69">
        <v>16.39</v>
      </c>
      <c r="L177" s="29"/>
      <c r="M177" s="91"/>
      <c r="N177" s="100"/>
      <c r="O177" s="126"/>
    </row>
    <row r="178" spans="1:15" ht="15.75">
      <c r="A178" s="96"/>
      <c r="B178" s="40" t="s">
        <v>124</v>
      </c>
      <c r="C178" s="60"/>
      <c r="D178" s="60"/>
      <c r="E178" s="101"/>
      <c r="F178" s="101"/>
      <c r="G178" s="102"/>
      <c r="H178" s="29"/>
      <c r="I178" s="29"/>
      <c r="J178" s="29"/>
      <c r="K178" s="69">
        <v>6</v>
      </c>
      <c r="L178" s="29"/>
      <c r="M178" s="91"/>
      <c r="N178" s="100"/>
      <c r="O178" s="126"/>
    </row>
    <row r="179" spans="1:15" ht="15.75">
      <c r="A179" s="96"/>
      <c r="B179" s="40" t="s">
        <v>125</v>
      </c>
      <c r="C179" s="60"/>
      <c r="D179" s="60"/>
      <c r="E179" s="103"/>
      <c r="F179" s="101"/>
      <c r="G179" s="102"/>
      <c r="H179" s="29"/>
      <c r="I179" s="29"/>
      <c r="J179" s="29"/>
      <c r="K179" s="104">
        <v>0.7</v>
      </c>
      <c r="L179" s="29"/>
      <c r="M179" s="91"/>
      <c r="N179" s="100"/>
      <c r="O179" s="126"/>
    </row>
    <row r="180" spans="1:15" ht="15.75">
      <c r="A180" s="96"/>
      <c r="B180" s="40"/>
      <c r="C180" s="60"/>
      <c r="D180" s="60"/>
      <c r="E180" s="103"/>
      <c r="F180" s="101"/>
      <c r="G180" s="102"/>
      <c r="H180" s="29"/>
      <c r="I180" s="29"/>
      <c r="J180" s="29"/>
      <c r="K180" s="104"/>
      <c r="L180" s="29"/>
      <c r="M180" s="91"/>
      <c r="N180" s="100"/>
      <c r="O180" s="126"/>
    </row>
    <row r="181" spans="1:15" ht="15.75">
      <c r="A181" s="8"/>
      <c r="B181" s="17" t="s">
        <v>126</v>
      </c>
      <c r="C181" s="93"/>
      <c r="D181" s="93"/>
      <c r="E181" s="94"/>
      <c r="F181" s="93"/>
      <c r="G181" s="94"/>
      <c r="H181" s="93"/>
      <c r="I181" s="95" t="s">
        <v>166</v>
      </c>
      <c r="J181" s="21" t="s">
        <v>167</v>
      </c>
      <c r="K181" s="95" t="s">
        <v>176</v>
      </c>
      <c r="L181" s="21" t="s">
        <v>167</v>
      </c>
      <c r="M181" s="10"/>
      <c r="N181" s="105"/>
      <c r="O181" s="126"/>
    </row>
    <row r="182" spans="1:15" ht="15.75">
      <c r="A182" s="28"/>
      <c r="B182" s="60" t="s">
        <v>127</v>
      </c>
      <c r="C182" s="106"/>
      <c r="D182" s="106"/>
      <c r="E182" s="60"/>
      <c r="F182" s="106"/>
      <c r="G182" s="29"/>
      <c r="H182" s="106"/>
      <c r="I182" s="60">
        <v>2418</v>
      </c>
      <c r="J182" s="106">
        <f>I182/I187</f>
        <v>0.9675870348139256</v>
      </c>
      <c r="K182" s="59">
        <v>114649</v>
      </c>
      <c r="L182" s="107">
        <f>K182/K187</f>
        <v>0.9701300569475119</v>
      </c>
      <c r="M182" s="91"/>
      <c r="N182" s="100"/>
      <c r="O182" s="126"/>
    </row>
    <row r="183" spans="1:15" ht="15.75">
      <c r="A183" s="28"/>
      <c r="B183" s="60" t="s">
        <v>128</v>
      </c>
      <c r="C183" s="106"/>
      <c r="D183" s="106"/>
      <c r="E183" s="60"/>
      <c r="F183" s="106"/>
      <c r="G183" s="29"/>
      <c r="H183" s="108"/>
      <c r="I183" s="60">
        <v>25</v>
      </c>
      <c r="J183" s="106">
        <f>I183/I187</f>
        <v>0.010004001600640256</v>
      </c>
      <c r="K183" s="59">
        <v>914</v>
      </c>
      <c r="L183" s="107">
        <f>K183/K187</f>
        <v>0.007734030580729233</v>
      </c>
      <c r="M183" s="91"/>
      <c r="N183" s="100"/>
      <c r="O183" s="126"/>
    </row>
    <row r="184" spans="1:15" ht="15.75">
      <c r="A184" s="28"/>
      <c r="B184" s="60" t="s">
        <v>129</v>
      </c>
      <c r="C184" s="106"/>
      <c r="D184" s="106"/>
      <c r="E184" s="60"/>
      <c r="F184" s="106"/>
      <c r="G184" s="29"/>
      <c r="H184" s="108"/>
      <c r="I184" s="60">
        <v>14</v>
      </c>
      <c r="J184" s="106">
        <f>I184/I187</f>
        <v>0.0056022408963585435</v>
      </c>
      <c r="K184" s="59">
        <v>483</v>
      </c>
      <c r="L184" s="107">
        <f>K184/K187</f>
        <v>0.004087020536643566</v>
      </c>
      <c r="M184" s="91"/>
      <c r="N184" s="100"/>
      <c r="O184" s="126"/>
    </row>
    <row r="185" spans="1:15" ht="15.75">
      <c r="A185" s="28"/>
      <c r="B185" s="60" t="s">
        <v>130</v>
      </c>
      <c r="C185" s="106"/>
      <c r="D185" s="106"/>
      <c r="E185" s="60"/>
      <c r="F185" s="106"/>
      <c r="G185" s="29"/>
      <c r="H185" s="108"/>
      <c r="I185" s="60">
        <f>8+8+9+17</f>
        <v>42</v>
      </c>
      <c r="J185" s="106">
        <f>I185/I187</f>
        <v>0.01680672268907563</v>
      </c>
      <c r="K185" s="59">
        <f>437+202+192+1302</f>
        <v>2133</v>
      </c>
      <c r="L185" s="107">
        <f>K185/K187</f>
        <v>0.018048891935115375</v>
      </c>
      <c r="M185" s="91"/>
      <c r="N185" s="100"/>
      <c r="O185" s="126"/>
    </row>
    <row r="186" spans="1:15" ht="15.75">
      <c r="A186" s="28"/>
      <c r="B186" s="31"/>
      <c r="C186" s="106"/>
      <c r="D186" s="106"/>
      <c r="E186" s="60"/>
      <c r="F186" s="106"/>
      <c r="G186" s="29"/>
      <c r="H186" s="108"/>
      <c r="I186" s="60"/>
      <c r="J186" s="106"/>
      <c r="K186" s="59"/>
      <c r="L186" s="107"/>
      <c r="M186" s="91"/>
      <c r="N186" s="100"/>
      <c r="O186" s="126"/>
    </row>
    <row r="187" spans="1:15" ht="15.75">
      <c r="A187" s="28"/>
      <c r="B187" s="29"/>
      <c r="C187" s="29"/>
      <c r="D187" s="29"/>
      <c r="E187" s="29"/>
      <c r="F187" s="29"/>
      <c r="G187" s="29"/>
      <c r="H187" s="29"/>
      <c r="I187" s="38">
        <f>SUM(I182:I186)</f>
        <v>2499</v>
      </c>
      <c r="J187" s="110">
        <f>SUM(J182:J186)</f>
        <v>1</v>
      </c>
      <c r="K187" s="59">
        <f>SUM(K182:K186)</f>
        <v>118179</v>
      </c>
      <c r="L187" s="110">
        <f>SUM(L182:L186)</f>
        <v>1</v>
      </c>
      <c r="M187" s="29"/>
      <c r="N187" s="29"/>
      <c r="O187" s="126"/>
    </row>
    <row r="188" spans="1:15" ht="15.75">
      <c r="A188" s="28"/>
      <c r="B188" s="29"/>
      <c r="C188" s="29"/>
      <c r="D188" s="29"/>
      <c r="E188" s="29"/>
      <c r="F188" s="29"/>
      <c r="G188" s="29"/>
      <c r="H188" s="29"/>
      <c r="I188" s="38"/>
      <c r="J188" s="110"/>
      <c r="K188" s="59"/>
      <c r="L188" s="110"/>
      <c r="M188" s="29"/>
      <c r="N188" s="29"/>
      <c r="O188" s="126"/>
    </row>
    <row r="189" spans="1:15" ht="15.75">
      <c r="A189" s="8"/>
      <c r="B189" s="10"/>
      <c r="C189" s="10"/>
      <c r="D189" s="10"/>
      <c r="E189" s="10"/>
      <c r="F189" s="10"/>
      <c r="G189" s="10"/>
      <c r="H189" s="10"/>
      <c r="I189" s="61"/>
      <c r="J189" s="113"/>
      <c r="K189" s="114"/>
      <c r="L189" s="113"/>
      <c r="M189" s="10"/>
      <c r="N189" s="10"/>
      <c r="O189" s="126"/>
    </row>
    <row r="190" spans="1:15" ht="15.75">
      <c r="A190" s="115"/>
      <c r="B190" s="17" t="s">
        <v>132</v>
      </c>
      <c r="C190" s="116"/>
      <c r="D190" s="116"/>
      <c r="E190" s="21" t="s">
        <v>147</v>
      </c>
      <c r="F190" s="19"/>
      <c r="G190" s="17" t="s">
        <v>156</v>
      </c>
      <c r="H190" s="15"/>
      <c r="I190" s="15"/>
      <c r="J190" s="15"/>
      <c r="K190" s="15"/>
      <c r="L190" s="15"/>
      <c r="M190" s="15"/>
      <c r="N190" s="15"/>
      <c r="O190" s="126"/>
    </row>
    <row r="191" spans="1:15" ht="15.75">
      <c r="A191" s="115"/>
      <c r="B191" s="15"/>
      <c r="C191" s="15"/>
      <c r="D191" s="15"/>
      <c r="E191" s="10"/>
      <c r="F191" s="10"/>
      <c r="G191" s="10"/>
      <c r="H191" s="15"/>
      <c r="I191" s="15"/>
      <c r="J191" s="15"/>
      <c r="K191" s="15"/>
      <c r="L191" s="15"/>
      <c r="M191" s="15"/>
      <c r="N191" s="15"/>
      <c r="O191" s="126"/>
    </row>
    <row r="192" spans="1:15" ht="15.75">
      <c r="A192" s="115"/>
      <c r="B192" s="16" t="s">
        <v>133</v>
      </c>
      <c r="C192" s="117"/>
      <c r="D192" s="117"/>
      <c r="E192" s="118" t="s">
        <v>148</v>
      </c>
      <c r="F192" s="16"/>
      <c r="G192" s="16" t="s">
        <v>157</v>
      </c>
      <c r="H192" s="117"/>
      <c r="I192" s="117"/>
      <c r="J192" s="15"/>
      <c r="K192" s="15"/>
      <c r="L192" s="15"/>
      <c r="M192" s="15"/>
      <c r="N192" s="15"/>
      <c r="O192" s="126"/>
    </row>
    <row r="193" spans="1:15" ht="15.75">
      <c r="A193" s="115"/>
      <c r="B193" s="16" t="s">
        <v>134</v>
      </c>
      <c r="C193" s="117"/>
      <c r="D193" s="117"/>
      <c r="E193" s="118" t="s">
        <v>149</v>
      </c>
      <c r="F193" s="16"/>
      <c r="G193" s="16" t="s">
        <v>158</v>
      </c>
      <c r="H193" s="117"/>
      <c r="I193" s="117"/>
      <c r="J193" s="15"/>
      <c r="K193" s="15"/>
      <c r="L193" s="15"/>
      <c r="M193" s="15"/>
      <c r="N193" s="15"/>
      <c r="O193" s="126"/>
    </row>
    <row r="194" spans="1:15" ht="15.75">
      <c r="A194" s="115"/>
      <c r="B194" s="16"/>
      <c r="C194" s="117"/>
      <c r="D194" s="117"/>
      <c r="E194" s="118"/>
      <c r="F194" s="16"/>
      <c r="G194" s="16"/>
      <c r="H194" s="117"/>
      <c r="I194" s="117"/>
      <c r="J194" s="15"/>
      <c r="K194" s="15"/>
      <c r="L194" s="15"/>
      <c r="M194" s="15"/>
      <c r="N194" s="15"/>
      <c r="O194" s="126"/>
    </row>
    <row r="195" spans="1:15" ht="15.75">
      <c r="A195" s="115"/>
      <c r="B195" s="16"/>
      <c r="C195" s="117"/>
      <c r="D195" s="117"/>
      <c r="E195" s="118"/>
      <c r="F195" s="16"/>
      <c r="G195" s="16"/>
      <c r="H195" s="117"/>
      <c r="I195" s="117"/>
      <c r="J195" s="15"/>
      <c r="K195" s="15"/>
      <c r="L195" s="15"/>
      <c r="M195" s="15"/>
      <c r="N195" s="15"/>
      <c r="O195" s="126"/>
    </row>
    <row r="196" spans="1:15" ht="18.75">
      <c r="A196" s="115"/>
      <c r="B196" s="54" t="s">
        <v>213</v>
      </c>
      <c r="C196" s="117"/>
      <c r="D196" s="117"/>
      <c r="E196" s="118"/>
      <c r="F196" s="16"/>
      <c r="G196" s="16"/>
      <c r="H196" s="117"/>
      <c r="I196" s="117"/>
      <c r="J196" s="15"/>
      <c r="K196" s="15"/>
      <c r="L196" s="15"/>
      <c r="M196" s="15"/>
      <c r="N196" s="15"/>
      <c r="O196" s="126"/>
    </row>
    <row r="197" spans="1:14" ht="15">
      <c r="A197" s="127"/>
      <c r="B197" s="127"/>
      <c r="C197" s="127"/>
      <c r="D197" s="127"/>
      <c r="E197" s="127"/>
      <c r="F197" s="127"/>
      <c r="G197" s="127"/>
      <c r="H197" s="127"/>
      <c r="I197" s="127"/>
      <c r="J197" s="127"/>
      <c r="K197" s="127"/>
      <c r="L197" s="127"/>
      <c r="M197" s="127"/>
      <c r="N197" s="127"/>
    </row>
  </sheetData>
  <printOptions horizontalCentered="1" verticalCentered="1"/>
  <pageMargins left="0.5118110236220472" right="0.5118110236220472" top="0.2755905511811024" bottom="0.6299212598425197" header="0" footer="0"/>
  <pageSetup horizontalDpi="600" verticalDpi="600" orientation="landscape" paperSize="9" scale="50" r:id="rId2"/>
  <headerFooter alignWithMargins="0">
    <oddFooter xml:space="preserve">&amp;L </oddFooter>
  </headerFooter>
  <rowBreaks count="3" manualBreakCount="3">
    <brk id="49" max="14" man="1"/>
    <brk id="102" max="14" man="1"/>
    <brk id="151" max="14" man="1"/>
  </rowBreaks>
  <drawing r:id="rId1"/>
</worksheet>
</file>

<file path=xl/worksheets/sheet13.xml><?xml version="1.0" encoding="utf-8"?>
<worksheet xmlns="http://schemas.openxmlformats.org/spreadsheetml/2006/main" xmlns:r="http://schemas.openxmlformats.org/officeDocument/2006/relationships">
  <dimension ref="A1:O197"/>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4" width="9.6640625" style="1" customWidth="1"/>
    <col min="5" max="5" width="13.6640625" style="1" customWidth="1"/>
    <col min="6" max="6" width="3.6640625" style="1" customWidth="1"/>
    <col min="7" max="7" width="12.6640625" style="1" customWidth="1"/>
    <col min="8" max="8" width="3.6640625" style="1" customWidth="1"/>
    <col min="9" max="9" width="12.6640625" style="1" customWidth="1"/>
    <col min="10" max="10" width="6.6640625" style="1" customWidth="1"/>
    <col min="11" max="11" width="12.6640625" style="1" customWidth="1"/>
    <col min="12" max="12" width="6.6640625" style="1" customWidth="1"/>
    <col min="13" max="13" width="14.6640625" style="1" customWidth="1"/>
    <col min="14" max="14" width="28.5546875" style="1" customWidth="1"/>
    <col min="15" max="16384" width="9.6640625" style="1" customWidth="1"/>
  </cols>
  <sheetData>
    <row r="1" spans="1:15" ht="20.25">
      <c r="A1" s="2"/>
      <c r="B1" s="3" t="s">
        <v>0</v>
      </c>
      <c r="C1" s="4"/>
      <c r="D1" s="4"/>
      <c r="E1" s="5"/>
      <c r="F1" s="5"/>
      <c r="G1" s="5"/>
      <c r="H1" s="5"/>
      <c r="I1" s="5"/>
      <c r="J1" s="5"/>
      <c r="K1" s="5"/>
      <c r="L1" s="5"/>
      <c r="M1" s="5"/>
      <c r="N1" s="5"/>
      <c r="O1" s="126"/>
    </row>
    <row r="2" spans="1:15" ht="15.75">
      <c r="A2" s="8"/>
      <c r="B2" s="9"/>
      <c r="C2" s="9"/>
      <c r="D2" s="9"/>
      <c r="E2" s="10"/>
      <c r="F2" s="10"/>
      <c r="G2" s="10"/>
      <c r="H2" s="10"/>
      <c r="I2" s="10"/>
      <c r="J2" s="10"/>
      <c r="K2" s="10"/>
      <c r="L2" s="10"/>
      <c r="M2" s="10"/>
      <c r="N2" s="10"/>
      <c r="O2" s="126"/>
    </row>
    <row r="3" spans="1:15" ht="15.75">
      <c r="A3" s="11"/>
      <c r="B3" s="155" t="s">
        <v>1</v>
      </c>
      <c r="C3" s="10"/>
      <c r="D3" s="10"/>
      <c r="E3" s="10"/>
      <c r="F3" s="10"/>
      <c r="G3" s="10"/>
      <c r="H3" s="10"/>
      <c r="I3" s="10"/>
      <c r="J3" s="10"/>
      <c r="K3" s="10"/>
      <c r="L3" s="10"/>
      <c r="M3" s="10"/>
      <c r="N3" s="10"/>
      <c r="O3" s="126"/>
    </row>
    <row r="4" spans="1:15" ht="15.75">
      <c r="A4" s="8"/>
      <c r="B4" s="9"/>
      <c r="C4" s="9"/>
      <c r="D4" s="9"/>
      <c r="E4" s="10"/>
      <c r="F4" s="10"/>
      <c r="G4" s="10"/>
      <c r="H4" s="10"/>
      <c r="I4" s="10"/>
      <c r="J4" s="10"/>
      <c r="K4" s="10"/>
      <c r="L4" s="10"/>
      <c r="M4" s="10"/>
      <c r="N4" s="10"/>
      <c r="O4" s="126"/>
    </row>
    <row r="5" spans="1:15" ht="15.75">
      <c r="A5" s="8"/>
      <c r="B5" s="13" t="s">
        <v>2</v>
      </c>
      <c r="C5" s="14"/>
      <c r="D5" s="14"/>
      <c r="E5" s="10"/>
      <c r="F5" s="10"/>
      <c r="G5" s="10"/>
      <c r="H5" s="10"/>
      <c r="I5" s="10"/>
      <c r="J5" s="10"/>
      <c r="K5" s="10"/>
      <c r="L5" s="10"/>
      <c r="M5" s="10"/>
      <c r="N5" s="10"/>
      <c r="O5" s="126"/>
    </row>
    <row r="6" spans="1:15" ht="15.75">
      <c r="A6" s="8"/>
      <c r="B6" s="13" t="s">
        <v>3</v>
      </c>
      <c r="C6" s="14"/>
      <c r="D6" s="14"/>
      <c r="E6" s="10"/>
      <c r="F6" s="10"/>
      <c r="G6" s="10"/>
      <c r="H6" s="10"/>
      <c r="I6" s="10"/>
      <c r="J6" s="10"/>
      <c r="K6" s="10"/>
      <c r="L6" s="10"/>
      <c r="M6" s="10"/>
      <c r="N6" s="10"/>
      <c r="O6" s="126"/>
    </row>
    <row r="7" spans="1:15" ht="15.75">
      <c r="A7" s="8"/>
      <c r="B7" s="13" t="s">
        <v>4</v>
      </c>
      <c r="C7" s="14"/>
      <c r="D7" s="14"/>
      <c r="E7" s="10"/>
      <c r="F7" s="10"/>
      <c r="G7" s="10"/>
      <c r="H7" s="10"/>
      <c r="I7" s="10"/>
      <c r="J7" s="10"/>
      <c r="K7" s="10"/>
      <c r="L7" s="10"/>
      <c r="M7" s="10"/>
      <c r="N7" s="10"/>
      <c r="O7" s="126"/>
    </row>
    <row r="8" spans="1:15" ht="15.75">
      <c r="A8" s="8"/>
      <c r="B8" s="13" t="s">
        <v>5</v>
      </c>
      <c r="C8" s="14"/>
      <c r="D8" s="14"/>
      <c r="E8" s="10"/>
      <c r="F8" s="10"/>
      <c r="G8" s="10"/>
      <c r="H8" s="10"/>
      <c r="I8" s="10"/>
      <c r="J8" s="10"/>
      <c r="K8" s="10"/>
      <c r="L8" s="10"/>
      <c r="M8" s="10"/>
      <c r="N8" s="10"/>
      <c r="O8" s="126"/>
    </row>
    <row r="9" spans="1:15" ht="15.75">
      <c r="A9" s="8"/>
      <c r="B9" s="15"/>
      <c r="C9" s="14"/>
      <c r="D9" s="14"/>
      <c r="E9" s="10"/>
      <c r="F9" s="10"/>
      <c r="G9" s="10"/>
      <c r="H9" s="10"/>
      <c r="I9" s="10"/>
      <c r="J9" s="10"/>
      <c r="K9" s="10"/>
      <c r="L9" s="10"/>
      <c r="M9" s="10"/>
      <c r="N9" s="10"/>
      <c r="O9" s="126"/>
    </row>
    <row r="10" spans="1:15" ht="15.75">
      <c r="A10" s="8"/>
      <c r="B10" s="13"/>
      <c r="C10" s="14"/>
      <c r="D10" s="14"/>
      <c r="E10" s="16"/>
      <c r="F10" s="16"/>
      <c r="G10" s="10"/>
      <c r="H10" s="10"/>
      <c r="I10" s="10"/>
      <c r="J10" s="10"/>
      <c r="K10" s="10"/>
      <c r="L10" s="10"/>
      <c r="M10" s="10"/>
      <c r="N10" s="10"/>
      <c r="O10" s="126"/>
    </row>
    <row r="11" spans="1:15" ht="15.75">
      <c r="A11" s="8"/>
      <c r="B11" s="17" t="s">
        <v>6</v>
      </c>
      <c r="C11" s="16"/>
      <c r="D11" s="16"/>
      <c r="E11" s="10"/>
      <c r="F11" s="10"/>
      <c r="G11" s="10"/>
      <c r="H11" s="10"/>
      <c r="I11" s="10"/>
      <c r="J11" s="10"/>
      <c r="K11" s="10"/>
      <c r="L11" s="10"/>
      <c r="M11" s="10"/>
      <c r="N11" s="10"/>
      <c r="O11" s="126"/>
    </row>
    <row r="12" spans="1:15" ht="15.75">
      <c r="A12" s="8"/>
      <c r="B12" s="16"/>
      <c r="C12" s="16"/>
      <c r="D12" s="16"/>
      <c r="E12" s="10"/>
      <c r="F12" s="10"/>
      <c r="G12" s="10"/>
      <c r="H12" s="10"/>
      <c r="I12" s="10"/>
      <c r="J12" s="10"/>
      <c r="K12" s="10"/>
      <c r="L12" s="10"/>
      <c r="M12" s="10"/>
      <c r="N12" s="10"/>
      <c r="O12" s="126"/>
    </row>
    <row r="13" spans="1:15" ht="15.75">
      <c r="A13" s="2"/>
      <c r="B13" s="5"/>
      <c r="C13" s="5"/>
      <c r="D13" s="5"/>
      <c r="E13" s="5"/>
      <c r="F13" s="5"/>
      <c r="G13" s="5"/>
      <c r="H13" s="5"/>
      <c r="I13" s="5"/>
      <c r="J13" s="5"/>
      <c r="K13" s="5"/>
      <c r="L13" s="5"/>
      <c r="M13" s="5"/>
      <c r="N13" s="5"/>
      <c r="O13" s="126"/>
    </row>
    <row r="14" spans="1:15" ht="15.75">
      <c r="A14" s="8"/>
      <c r="B14" s="17" t="s">
        <v>192</v>
      </c>
      <c r="C14" s="17"/>
      <c r="D14" s="17"/>
      <c r="E14" s="19"/>
      <c r="F14" s="19"/>
      <c r="G14" s="19"/>
      <c r="H14" s="19"/>
      <c r="I14" s="19"/>
      <c r="J14" s="19"/>
      <c r="K14" s="19"/>
      <c r="L14" s="19"/>
      <c r="M14" s="20" t="s">
        <v>179</v>
      </c>
      <c r="N14" s="19"/>
      <c r="O14" s="126"/>
    </row>
    <row r="15" spans="1:15" ht="15.75">
      <c r="A15" s="8"/>
      <c r="B15" s="17" t="s">
        <v>201</v>
      </c>
      <c r="C15" s="17"/>
      <c r="D15" s="17"/>
      <c r="E15" s="19"/>
      <c r="F15" s="19"/>
      <c r="G15" s="19"/>
      <c r="H15" s="19"/>
      <c r="I15" s="21"/>
      <c r="J15" s="129"/>
      <c r="K15" s="21" t="s">
        <v>205</v>
      </c>
      <c r="L15" s="129">
        <v>1</v>
      </c>
      <c r="M15" s="20"/>
      <c r="N15" s="19"/>
      <c r="O15" s="126"/>
    </row>
    <row r="16" spans="1:15" ht="15.75">
      <c r="A16" s="8"/>
      <c r="B16" s="17" t="s">
        <v>202</v>
      </c>
      <c r="C16" s="17"/>
      <c r="D16" s="17"/>
      <c r="E16" s="19"/>
      <c r="F16" s="19"/>
      <c r="G16" s="19"/>
      <c r="H16" s="19"/>
      <c r="I16" s="21"/>
      <c r="J16" s="129"/>
      <c r="K16" s="21" t="s">
        <v>205</v>
      </c>
      <c r="L16" s="129">
        <v>1</v>
      </c>
      <c r="M16" s="20"/>
      <c r="N16" s="19"/>
      <c r="O16" s="126"/>
    </row>
    <row r="17" spans="1:15" ht="15.75">
      <c r="A17" s="8"/>
      <c r="B17" s="17" t="s">
        <v>193</v>
      </c>
      <c r="C17" s="17"/>
      <c r="D17" s="17"/>
      <c r="E17" s="19"/>
      <c r="F17" s="19"/>
      <c r="G17" s="19"/>
      <c r="H17" s="19"/>
      <c r="I17" s="19"/>
      <c r="J17" s="19"/>
      <c r="K17" s="19"/>
      <c r="L17" s="19"/>
      <c r="M17" s="21" t="s">
        <v>180</v>
      </c>
      <c r="N17" s="19"/>
      <c r="O17" s="126"/>
    </row>
    <row r="18" spans="1:15" ht="15.75">
      <c r="A18" s="8"/>
      <c r="B18" s="17" t="s">
        <v>7</v>
      </c>
      <c r="C18" s="17"/>
      <c r="D18" s="17"/>
      <c r="E18" s="19"/>
      <c r="F18" s="19"/>
      <c r="G18" s="19"/>
      <c r="H18" s="19"/>
      <c r="I18" s="19"/>
      <c r="J18" s="19"/>
      <c r="K18" s="19"/>
      <c r="L18" s="19"/>
      <c r="M18" s="22">
        <v>37484</v>
      </c>
      <c r="N18" s="19"/>
      <c r="O18" s="126"/>
    </row>
    <row r="19" spans="1:15" ht="15.75">
      <c r="A19" s="8"/>
      <c r="B19" s="10"/>
      <c r="C19" s="10"/>
      <c r="D19" s="10"/>
      <c r="E19" s="10"/>
      <c r="F19" s="10"/>
      <c r="G19" s="10"/>
      <c r="H19" s="10"/>
      <c r="I19" s="10"/>
      <c r="J19" s="10"/>
      <c r="K19" s="10"/>
      <c r="L19" s="10"/>
      <c r="M19" s="23"/>
      <c r="N19" s="10"/>
      <c r="O19" s="126"/>
    </row>
    <row r="20" spans="1:15" ht="15.75">
      <c r="A20" s="8"/>
      <c r="B20" s="24" t="s">
        <v>8</v>
      </c>
      <c r="C20" s="10"/>
      <c r="D20" s="10"/>
      <c r="E20" s="10"/>
      <c r="F20" s="10"/>
      <c r="G20" s="10"/>
      <c r="H20" s="10"/>
      <c r="I20" s="10"/>
      <c r="J20" s="10"/>
      <c r="K20" s="23" t="s">
        <v>168</v>
      </c>
      <c r="L20" s="10"/>
      <c r="M20" s="15"/>
      <c r="N20" s="10"/>
      <c r="O20" s="126"/>
    </row>
    <row r="21" spans="1:15" ht="15.75">
      <c r="A21" s="8"/>
      <c r="B21" s="10"/>
      <c r="C21" s="10"/>
      <c r="D21" s="10"/>
      <c r="E21" s="10"/>
      <c r="F21" s="10"/>
      <c r="G21" s="10"/>
      <c r="H21" s="10"/>
      <c r="I21" s="10"/>
      <c r="J21" s="10"/>
      <c r="K21" s="10"/>
      <c r="L21" s="10"/>
      <c r="M21" s="25"/>
      <c r="N21" s="10"/>
      <c r="O21" s="126"/>
    </row>
    <row r="22" spans="1:15" ht="15.75">
      <c r="A22" s="8"/>
      <c r="B22" s="10"/>
      <c r="C22" s="175" t="s">
        <v>209</v>
      </c>
      <c r="D22" s="175" t="s">
        <v>210</v>
      </c>
      <c r="E22" s="177" t="s">
        <v>139</v>
      </c>
      <c r="F22" s="177"/>
      <c r="G22" s="177" t="s">
        <v>150</v>
      </c>
      <c r="H22" s="177"/>
      <c r="I22" s="177" t="s">
        <v>159</v>
      </c>
      <c r="J22" s="195"/>
      <c r="K22" s="27"/>
      <c r="L22" s="15"/>
      <c r="M22" s="15"/>
      <c r="N22" s="10"/>
      <c r="O22" s="126"/>
    </row>
    <row r="23" spans="1:15" ht="15.75">
      <c r="A23" s="28"/>
      <c r="B23" s="29" t="s">
        <v>9</v>
      </c>
      <c r="C23" s="176" t="s">
        <v>136</v>
      </c>
      <c r="D23" s="176" t="s">
        <v>136</v>
      </c>
      <c r="E23" s="30" t="s">
        <v>140</v>
      </c>
      <c r="F23" s="30"/>
      <c r="G23" s="30" t="s">
        <v>140</v>
      </c>
      <c r="H23" s="30"/>
      <c r="I23" s="30" t="s">
        <v>160</v>
      </c>
      <c r="J23" s="30"/>
      <c r="K23" s="30"/>
      <c r="L23" s="31"/>
      <c r="M23" s="31"/>
      <c r="N23" s="29"/>
      <c r="O23" s="126"/>
    </row>
    <row r="24" spans="1:15" ht="15.75">
      <c r="A24" s="123"/>
      <c r="B24" s="32" t="s">
        <v>10</v>
      </c>
      <c r="C24" s="32"/>
      <c r="D24" s="32"/>
      <c r="E24" s="33" t="s">
        <v>140</v>
      </c>
      <c r="F24" s="33"/>
      <c r="G24" s="33" t="s">
        <v>140</v>
      </c>
      <c r="H24" s="33"/>
      <c r="I24" s="33" t="s">
        <v>160</v>
      </c>
      <c r="J24" s="30"/>
      <c r="K24" s="30"/>
      <c r="L24" s="31"/>
      <c r="M24" s="31"/>
      <c r="N24" s="29"/>
      <c r="O24" s="126"/>
    </row>
    <row r="25" spans="1:15" ht="15.75">
      <c r="A25" s="28"/>
      <c r="B25" s="29" t="s">
        <v>11</v>
      </c>
      <c r="C25" s="29"/>
      <c r="D25" s="29"/>
      <c r="E25" s="34" t="s">
        <v>141</v>
      </c>
      <c r="F25" s="30"/>
      <c r="G25" s="34" t="s">
        <v>151</v>
      </c>
      <c r="H25" s="30"/>
      <c r="I25" s="34" t="s">
        <v>161</v>
      </c>
      <c r="J25" s="30"/>
      <c r="K25" s="34"/>
      <c r="L25" s="31"/>
      <c r="M25" s="31"/>
      <c r="N25" s="29"/>
      <c r="O25" s="126"/>
    </row>
    <row r="26" spans="1:15" ht="15.75">
      <c r="A26" s="28"/>
      <c r="B26" s="29"/>
      <c r="C26" s="29"/>
      <c r="D26" s="29"/>
      <c r="E26" s="29"/>
      <c r="F26" s="30"/>
      <c r="G26" s="30"/>
      <c r="H26" s="30"/>
      <c r="I26" s="30"/>
      <c r="J26" s="30"/>
      <c r="K26" s="30"/>
      <c r="L26" s="31"/>
      <c r="M26" s="31"/>
      <c r="N26" s="29"/>
      <c r="O26" s="126"/>
    </row>
    <row r="27" spans="1:15" ht="15.75">
      <c r="A27" s="28"/>
      <c r="B27" s="29" t="s">
        <v>12</v>
      </c>
      <c r="C27" s="29"/>
      <c r="D27" s="29"/>
      <c r="E27" s="35">
        <v>44350</v>
      </c>
      <c r="F27" s="36"/>
      <c r="G27" s="35">
        <v>119000</v>
      </c>
      <c r="H27" s="35"/>
      <c r="I27" s="35">
        <v>17650</v>
      </c>
      <c r="J27" s="35"/>
      <c r="K27" s="35"/>
      <c r="L27" s="37"/>
      <c r="M27" s="35">
        <f>I27+G27+E27</f>
        <v>181000</v>
      </c>
      <c r="N27" s="38"/>
      <c r="O27" s="126"/>
    </row>
    <row r="28" spans="1:15" ht="15.75">
      <c r="A28" s="28"/>
      <c r="B28" s="29" t="s">
        <v>13</v>
      </c>
      <c r="C28" s="125">
        <v>0</v>
      </c>
      <c r="D28" s="125">
        <v>0.845537</v>
      </c>
      <c r="E28" s="35">
        <f>E27*C28</f>
        <v>0</v>
      </c>
      <c r="F28" s="36"/>
      <c r="G28" s="35">
        <f>G27*D28</f>
        <v>100618.90299999999</v>
      </c>
      <c r="H28" s="35"/>
      <c r="I28" s="35">
        <v>17650</v>
      </c>
      <c r="J28" s="35"/>
      <c r="K28" s="35"/>
      <c r="L28" s="37"/>
      <c r="M28" s="35">
        <f>I28+G28+E28</f>
        <v>118268.90299999999</v>
      </c>
      <c r="N28" s="38"/>
      <c r="O28" s="126"/>
    </row>
    <row r="29" spans="1:15" ht="15.75">
      <c r="A29" s="123"/>
      <c r="B29" s="32" t="s">
        <v>14</v>
      </c>
      <c r="C29" s="125">
        <v>0</v>
      </c>
      <c r="D29" s="125">
        <v>0.798368</v>
      </c>
      <c r="E29" s="41">
        <f>E27*C29</f>
        <v>0</v>
      </c>
      <c r="F29" s="42"/>
      <c r="G29" s="41">
        <f>G27*D29</f>
        <v>95005.792</v>
      </c>
      <c r="H29" s="41"/>
      <c r="I29" s="41">
        <v>17650</v>
      </c>
      <c r="J29" s="41"/>
      <c r="K29" s="41"/>
      <c r="L29" s="43"/>
      <c r="M29" s="41">
        <f>I29+G29+E29</f>
        <v>112655.792</v>
      </c>
      <c r="N29" s="38"/>
      <c r="O29" s="126"/>
    </row>
    <row r="30" spans="1:15" ht="15.75">
      <c r="A30" s="28"/>
      <c r="B30" s="29" t="s">
        <v>15</v>
      </c>
      <c r="C30" s="39"/>
      <c r="D30" s="39"/>
      <c r="E30" s="34" t="s">
        <v>142</v>
      </c>
      <c r="F30" s="29"/>
      <c r="G30" s="34" t="s">
        <v>145</v>
      </c>
      <c r="H30" s="34"/>
      <c r="I30" s="34" t="s">
        <v>162</v>
      </c>
      <c r="J30" s="34"/>
      <c r="K30" s="34"/>
      <c r="L30" s="31"/>
      <c r="M30" s="31"/>
      <c r="N30" s="29"/>
      <c r="O30" s="126"/>
    </row>
    <row r="31" spans="1:15" ht="15.75">
      <c r="A31" s="28"/>
      <c r="B31" s="29" t="s">
        <v>16</v>
      </c>
      <c r="C31" s="29"/>
      <c r="D31" s="29"/>
      <c r="E31" s="44">
        <v>0.0440031</v>
      </c>
      <c r="F31" s="29"/>
      <c r="G31" s="44">
        <v>0.0440031</v>
      </c>
      <c r="H31" s="45"/>
      <c r="I31" s="44">
        <v>0.0480031</v>
      </c>
      <c r="J31" s="45"/>
      <c r="K31" s="44"/>
      <c r="L31" s="31"/>
      <c r="M31" s="45">
        <f>SUMPRODUCT(E31:I31,E28:I28)/M28</f>
        <v>0.04460004474379289</v>
      </c>
      <c r="N31" s="29"/>
      <c r="O31" s="126"/>
    </row>
    <row r="32" spans="1:15" ht="15.75">
      <c r="A32" s="28"/>
      <c r="B32" s="29" t="s">
        <v>17</v>
      </c>
      <c r="C32" s="29"/>
      <c r="D32" s="29"/>
      <c r="E32" s="44">
        <v>0.043075</v>
      </c>
      <c r="F32" s="29"/>
      <c r="G32" s="44">
        <v>0.043075</v>
      </c>
      <c r="H32" s="45"/>
      <c r="I32" s="44">
        <v>0.047075</v>
      </c>
      <c r="J32" s="45"/>
      <c r="K32" s="44"/>
      <c r="L32" s="31"/>
      <c r="M32" s="31"/>
      <c r="N32" s="29"/>
      <c r="O32" s="126"/>
    </row>
    <row r="33" spans="1:15" ht="15.75">
      <c r="A33" s="28"/>
      <c r="B33" s="29" t="s">
        <v>18</v>
      </c>
      <c r="C33" s="29"/>
      <c r="D33" s="29"/>
      <c r="E33" s="34" t="s">
        <v>143</v>
      </c>
      <c r="F33" s="29"/>
      <c r="G33" s="34" t="s">
        <v>152</v>
      </c>
      <c r="H33" s="34"/>
      <c r="I33" s="34" t="s">
        <v>152</v>
      </c>
      <c r="J33" s="34"/>
      <c r="K33" s="34"/>
      <c r="L33" s="31"/>
      <c r="M33" s="31"/>
      <c r="N33" s="29"/>
      <c r="O33" s="126"/>
    </row>
    <row r="34" spans="1:15" ht="15.75">
      <c r="A34" s="28"/>
      <c r="B34" s="29" t="s">
        <v>19</v>
      </c>
      <c r="C34" s="29"/>
      <c r="D34" s="29"/>
      <c r="E34" s="34" t="s">
        <v>144</v>
      </c>
      <c r="F34" s="29"/>
      <c r="G34" s="34" t="s">
        <v>153</v>
      </c>
      <c r="H34" s="34"/>
      <c r="I34" s="34" t="s">
        <v>153</v>
      </c>
      <c r="J34" s="34"/>
      <c r="K34" s="34"/>
      <c r="L34" s="31"/>
      <c r="M34" s="31"/>
      <c r="N34" s="29"/>
      <c r="O34" s="126"/>
    </row>
    <row r="35" spans="1:15" ht="15.75">
      <c r="A35" s="28"/>
      <c r="B35" s="29" t="s">
        <v>20</v>
      </c>
      <c r="C35" s="29"/>
      <c r="D35" s="29"/>
      <c r="E35" s="34" t="s">
        <v>145</v>
      </c>
      <c r="F35" s="29"/>
      <c r="G35" s="34" t="s">
        <v>154</v>
      </c>
      <c r="H35" s="34"/>
      <c r="I35" s="34" t="s">
        <v>163</v>
      </c>
      <c r="J35" s="34"/>
      <c r="K35" s="34"/>
      <c r="L35" s="31"/>
      <c r="M35" s="31"/>
      <c r="N35" s="29"/>
      <c r="O35" s="126"/>
    </row>
    <row r="36" spans="1:15" ht="15.75">
      <c r="A36" s="28"/>
      <c r="B36" s="29"/>
      <c r="C36" s="29"/>
      <c r="D36" s="29"/>
      <c r="E36" s="46"/>
      <c r="F36" s="46"/>
      <c r="G36" s="29"/>
      <c r="H36" s="46"/>
      <c r="I36" s="46"/>
      <c r="J36" s="46"/>
      <c r="K36" s="46"/>
      <c r="L36" s="46"/>
      <c r="M36" s="46"/>
      <c r="N36" s="29"/>
      <c r="O36" s="126"/>
    </row>
    <row r="37" spans="1:15" ht="15.75">
      <c r="A37" s="28"/>
      <c r="B37" s="29" t="s">
        <v>21</v>
      </c>
      <c r="C37" s="29"/>
      <c r="D37" s="29"/>
      <c r="E37" s="29"/>
      <c r="F37" s="29"/>
      <c r="G37" s="130"/>
      <c r="H37" s="29"/>
      <c r="I37" s="130"/>
      <c r="J37" s="29"/>
      <c r="K37" s="29"/>
      <c r="L37" s="29"/>
      <c r="M37" s="45">
        <f>(I27)/(E27+G27)</f>
        <v>0.10805019895928987</v>
      </c>
      <c r="N37" s="29"/>
      <c r="O37" s="126"/>
    </row>
    <row r="38" spans="1:15" ht="15.75">
      <c r="A38" s="28"/>
      <c r="B38" s="29" t="s">
        <v>22</v>
      </c>
      <c r="C38" s="29"/>
      <c r="D38" s="29"/>
      <c r="E38" s="29"/>
      <c r="F38" s="29"/>
      <c r="G38" s="130"/>
      <c r="H38" s="29"/>
      <c r="I38" s="130"/>
      <c r="J38" s="29"/>
      <c r="K38" s="29"/>
      <c r="L38" s="29"/>
      <c r="M38" s="45">
        <f>(I29)/(E29+G29)</f>
        <v>0.18577814708391674</v>
      </c>
      <c r="N38" s="29"/>
      <c r="O38" s="126"/>
    </row>
    <row r="39" spans="1:15" ht="15.75">
      <c r="A39" s="28"/>
      <c r="B39" s="29" t="s">
        <v>23</v>
      </c>
      <c r="C39" s="29"/>
      <c r="D39" s="29"/>
      <c r="E39" s="29"/>
      <c r="F39" s="29"/>
      <c r="G39" s="29"/>
      <c r="H39" s="29"/>
      <c r="I39" s="29"/>
      <c r="J39" s="29"/>
      <c r="K39" s="34" t="s">
        <v>169</v>
      </c>
      <c r="L39" s="34" t="s">
        <v>177</v>
      </c>
      <c r="M39" s="35">
        <v>72850</v>
      </c>
      <c r="N39" s="29"/>
      <c r="O39" s="126"/>
    </row>
    <row r="40" spans="1:15" ht="15.75">
      <c r="A40" s="28"/>
      <c r="B40" s="29"/>
      <c r="C40" s="29"/>
      <c r="D40" s="29"/>
      <c r="E40" s="29"/>
      <c r="F40" s="29"/>
      <c r="G40" s="29"/>
      <c r="H40" s="29"/>
      <c r="I40" s="29"/>
      <c r="J40" s="29"/>
      <c r="K40" s="29"/>
      <c r="L40" s="29"/>
      <c r="M40" s="47"/>
      <c r="N40" s="29"/>
      <c r="O40" s="126"/>
    </row>
    <row r="41" spans="1:15" ht="15.75">
      <c r="A41" s="28"/>
      <c r="B41" s="29" t="s">
        <v>24</v>
      </c>
      <c r="C41" s="29"/>
      <c r="D41" s="29"/>
      <c r="E41" s="29"/>
      <c r="F41" s="29"/>
      <c r="G41" s="29"/>
      <c r="H41" s="29"/>
      <c r="I41" s="29"/>
      <c r="J41" s="29"/>
      <c r="K41" s="34"/>
      <c r="L41" s="34"/>
      <c r="M41" s="34" t="s">
        <v>181</v>
      </c>
      <c r="N41" s="29"/>
      <c r="O41" s="126"/>
    </row>
    <row r="42" spans="1:15" ht="15.75">
      <c r="A42" s="28"/>
      <c r="B42" s="32" t="s">
        <v>25</v>
      </c>
      <c r="C42" s="32"/>
      <c r="D42" s="32"/>
      <c r="E42" s="32"/>
      <c r="F42" s="32"/>
      <c r="G42" s="32"/>
      <c r="H42" s="32"/>
      <c r="I42" s="32"/>
      <c r="J42" s="32"/>
      <c r="K42" s="48"/>
      <c r="L42" s="48"/>
      <c r="M42" s="49">
        <v>37468</v>
      </c>
      <c r="N42" s="29"/>
      <c r="O42" s="126"/>
    </row>
    <row r="43" spans="1:15" ht="15.75">
      <c r="A43" s="28"/>
      <c r="B43" s="29" t="s">
        <v>26</v>
      </c>
      <c r="C43" s="29"/>
      <c r="D43" s="29"/>
      <c r="E43" s="29"/>
      <c r="F43" s="29"/>
      <c r="G43" s="29"/>
      <c r="H43" s="29"/>
      <c r="I43" s="29"/>
      <c r="J43" s="29">
        <f>M43-K43+1</f>
        <v>89</v>
      </c>
      <c r="K43" s="50">
        <v>37287</v>
      </c>
      <c r="L43" s="51"/>
      <c r="M43" s="50">
        <v>37375</v>
      </c>
      <c r="N43" s="29"/>
      <c r="O43" s="126"/>
    </row>
    <row r="44" spans="1:15" ht="15.75">
      <c r="A44" s="28"/>
      <c r="B44" s="29" t="s">
        <v>27</v>
      </c>
      <c r="C44" s="29"/>
      <c r="D44" s="29"/>
      <c r="E44" s="29"/>
      <c r="F44" s="29"/>
      <c r="G44" s="29"/>
      <c r="H44" s="29"/>
      <c r="I44" s="29"/>
      <c r="J44" s="29">
        <f>M44-K44+1</f>
        <v>92</v>
      </c>
      <c r="K44" s="50">
        <v>37376</v>
      </c>
      <c r="L44" s="51"/>
      <c r="M44" s="50">
        <v>37467</v>
      </c>
      <c r="N44" s="29"/>
      <c r="O44" s="126"/>
    </row>
    <row r="45" spans="1:15" ht="15.75">
      <c r="A45" s="28"/>
      <c r="B45" s="29" t="s">
        <v>28</v>
      </c>
      <c r="C45" s="29"/>
      <c r="D45" s="29"/>
      <c r="E45" s="29"/>
      <c r="F45" s="29"/>
      <c r="G45" s="29"/>
      <c r="H45" s="29"/>
      <c r="I45" s="29"/>
      <c r="J45" s="29"/>
      <c r="K45" s="50"/>
      <c r="L45" s="51"/>
      <c r="M45" s="50" t="s">
        <v>182</v>
      </c>
      <c r="N45" s="29"/>
      <c r="O45" s="126"/>
    </row>
    <row r="46" spans="1:15" ht="15.75">
      <c r="A46" s="28"/>
      <c r="B46" s="29" t="s">
        <v>29</v>
      </c>
      <c r="C46" s="29"/>
      <c r="D46" s="29"/>
      <c r="E46" s="29"/>
      <c r="F46" s="29"/>
      <c r="G46" s="29"/>
      <c r="H46" s="29"/>
      <c r="I46" s="29"/>
      <c r="J46" s="29"/>
      <c r="K46" s="50"/>
      <c r="L46" s="51"/>
      <c r="M46" s="50">
        <v>37459</v>
      </c>
      <c r="N46" s="29"/>
      <c r="O46" s="126"/>
    </row>
    <row r="47" spans="1:15" ht="15.75">
      <c r="A47" s="28"/>
      <c r="B47" s="29"/>
      <c r="C47" s="29"/>
      <c r="D47" s="29"/>
      <c r="E47" s="29"/>
      <c r="F47" s="29"/>
      <c r="G47" s="29"/>
      <c r="H47" s="29"/>
      <c r="I47" s="29"/>
      <c r="J47" s="29"/>
      <c r="K47" s="50"/>
      <c r="L47" s="51"/>
      <c r="M47" s="50"/>
      <c r="N47" s="29"/>
      <c r="O47" s="126"/>
    </row>
    <row r="48" spans="1:15" ht="15.75">
      <c r="A48" s="8"/>
      <c r="B48" s="10"/>
      <c r="C48" s="10"/>
      <c r="D48" s="10"/>
      <c r="E48" s="10"/>
      <c r="F48" s="10"/>
      <c r="G48" s="10"/>
      <c r="H48" s="10"/>
      <c r="I48" s="10"/>
      <c r="J48" s="10"/>
      <c r="K48" s="52"/>
      <c r="L48" s="53"/>
      <c r="M48" s="52"/>
      <c r="N48" s="10"/>
      <c r="O48" s="126"/>
    </row>
    <row r="49" spans="1:15" ht="19.5" thickBot="1">
      <c r="A49" s="132"/>
      <c r="B49" s="133" t="s">
        <v>214</v>
      </c>
      <c r="C49" s="134"/>
      <c r="D49" s="134"/>
      <c r="E49" s="134"/>
      <c r="F49" s="134"/>
      <c r="G49" s="134"/>
      <c r="H49" s="134"/>
      <c r="I49" s="134"/>
      <c r="J49" s="134"/>
      <c r="K49" s="134"/>
      <c r="L49" s="134"/>
      <c r="M49" s="135"/>
      <c r="N49" s="136"/>
      <c r="O49" s="126"/>
    </row>
    <row r="50" spans="1:15" ht="15.75">
      <c r="A50" s="2"/>
      <c r="B50" s="5"/>
      <c r="C50" s="5"/>
      <c r="D50" s="5"/>
      <c r="E50" s="5"/>
      <c r="F50" s="5"/>
      <c r="G50" s="5"/>
      <c r="H50" s="5"/>
      <c r="I50" s="5"/>
      <c r="J50" s="5"/>
      <c r="K50" s="5"/>
      <c r="L50" s="5"/>
      <c r="M50" s="56"/>
      <c r="N50" s="5"/>
      <c r="O50" s="126"/>
    </row>
    <row r="51" spans="1:15" ht="15.75">
      <c r="A51" s="8"/>
      <c r="B51" s="57" t="s">
        <v>31</v>
      </c>
      <c r="C51" s="16"/>
      <c r="D51" s="16"/>
      <c r="E51" s="10"/>
      <c r="F51" s="10"/>
      <c r="G51" s="10"/>
      <c r="H51" s="10"/>
      <c r="I51" s="10"/>
      <c r="J51" s="10"/>
      <c r="K51" s="10"/>
      <c r="L51" s="10"/>
      <c r="M51" s="58"/>
      <c r="N51" s="10"/>
      <c r="O51" s="126"/>
    </row>
    <row r="52" spans="1:15" ht="15.75">
      <c r="A52" s="8"/>
      <c r="B52" s="16"/>
      <c r="C52" s="16"/>
      <c r="D52" s="16"/>
      <c r="E52" s="10"/>
      <c r="F52" s="10"/>
      <c r="G52" s="10"/>
      <c r="H52" s="10"/>
      <c r="I52" s="10"/>
      <c r="J52" s="10"/>
      <c r="K52" s="10"/>
      <c r="L52" s="10"/>
      <c r="M52" s="58"/>
      <c r="N52" s="10"/>
      <c r="O52" s="126"/>
    </row>
    <row r="53" spans="1:15" ht="63">
      <c r="A53" s="191"/>
      <c r="B53" s="192" t="s">
        <v>32</v>
      </c>
      <c r="C53" s="193" t="s">
        <v>137</v>
      </c>
      <c r="D53" s="193"/>
      <c r="E53" s="193" t="s">
        <v>146</v>
      </c>
      <c r="F53" s="193"/>
      <c r="G53" s="193" t="s">
        <v>155</v>
      </c>
      <c r="H53" s="193"/>
      <c r="I53" s="193" t="s">
        <v>164</v>
      </c>
      <c r="J53" s="193"/>
      <c r="K53" s="193" t="s">
        <v>170</v>
      </c>
      <c r="L53" s="193"/>
      <c r="M53" s="194" t="s">
        <v>183</v>
      </c>
      <c r="N53" s="10"/>
      <c r="O53" s="126"/>
    </row>
    <row r="54" spans="1:15" ht="15.75">
      <c r="A54" s="28"/>
      <c r="B54" s="29" t="s">
        <v>33</v>
      </c>
      <c r="C54" s="38">
        <v>180976</v>
      </c>
      <c r="D54" s="38"/>
      <c r="E54" s="59">
        <v>118179</v>
      </c>
      <c r="F54" s="38"/>
      <c r="G54" s="38">
        <f>5523+21+1418+30</f>
        <v>6992</v>
      </c>
      <c r="H54" s="38"/>
      <c r="I54" s="38">
        <f>21+1418</f>
        <v>1439</v>
      </c>
      <c r="J54" s="38"/>
      <c r="K54" s="38">
        <v>0</v>
      </c>
      <c r="L54" s="38"/>
      <c r="M54" s="59">
        <f>E54-G54+I54-K54</f>
        <v>112626</v>
      </c>
      <c r="N54" s="29"/>
      <c r="O54" s="126"/>
    </row>
    <row r="55" spans="1:15" ht="15.75">
      <c r="A55" s="28"/>
      <c r="B55" s="29" t="s">
        <v>34</v>
      </c>
      <c r="C55" s="38">
        <v>24</v>
      </c>
      <c r="D55" s="38"/>
      <c r="E55" s="59">
        <v>0</v>
      </c>
      <c r="F55" s="38"/>
      <c r="G55" s="38">
        <v>0</v>
      </c>
      <c r="H55" s="38"/>
      <c r="I55" s="38">
        <v>0</v>
      </c>
      <c r="J55" s="38"/>
      <c r="K55" s="38">
        <v>0</v>
      </c>
      <c r="L55" s="38"/>
      <c r="M55" s="59">
        <f>E55-G55</f>
        <v>0</v>
      </c>
      <c r="N55" s="29"/>
      <c r="O55" s="126"/>
    </row>
    <row r="56" spans="1:15" ht="15.75">
      <c r="A56" s="28"/>
      <c r="B56" s="29"/>
      <c r="C56" s="38"/>
      <c r="D56" s="38"/>
      <c r="E56" s="59"/>
      <c r="F56" s="38"/>
      <c r="G56" s="38"/>
      <c r="H56" s="38"/>
      <c r="I56" s="38"/>
      <c r="J56" s="38"/>
      <c r="K56" s="38"/>
      <c r="L56" s="38"/>
      <c r="M56" s="59"/>
      <c r="N56" s="29"/>
      <c r="O56" s="126"/>
    </row>
    <row r="57" spans="1:15" ht="15.75">
      <c r="A57" s="28"/>
      <c r="B57" s="29" t="s">
        <v>35</v>
      </c>
      <c r="C57" s="38">
        <f>SUM(C54:C56)</f>
        <v>181000</v>
      </c>
      <c r="D57" s="38"/>
      <c r="E57" s="60">
        <f>E54</f>
        <v>118179</v>
      </c>
      <c r="F57" s="38"/>
      <c r="G57" s="38">
        <f>SUM(G54:G56)</f>
        <v>6992</v>
      </c>
      <c r="H57" s="38"/>
      <c r="I57" s="38">
        <f>SUM(I54:I56)</f>
        <v>1439</v>
      </c>
      <c r="J57" s="38"/>
      <c r="K57" s="38">
        <f>SUM(K54:K56)</f>
        <v>0</v>
      </c>
      <c r="L57" s="38"/>
      <c r="M57" s="60">
        <f>SUM(M54:M56)</f>
        <v>112626</v>
      </c>
      <c r="N57" s="29"/>
      <c r="O57" s="126"/>
    </row>
    <row r="58" spans="1:15" ht="15.75">
      <c r="A58" s="28"/>
      <c r="B58" s="29"/>
      <c r="C58" s="38"/>
      <c r="D58" s="38"/>
      <c r="E58" s="38"/>
      <c r="F58" s="38"/>
      <c r="G58" s="38"/>
      <c r="H58" s="38"/>
      <c r="I58" s="38"/>
      <c r="J58" s="38"/>
      <c r="K58" s="38"/>
      <c r="L58" s="38"/>
      <c r="M58" s="60"/>
      <c r="N58" s="29"/>
      <c r="O58" s="126"/>
    </row>
    <row r="59" spans="1:15" ht="15.75">
      <c r="A59" s="8"/>
      <c r="B59" s="155" t="s">
        <v>36</v>
      </c>
      <c r="C59" s="61"/>
      <c r="D59" s="61"/>
      <c r="E59" s="61"/>
      <c r="F59" s="61"/>
      <c r="G59" s="61"/>
      <c r="H59" s="61"/>
      <c r="I59" s="61"/>
      <c r="J59" s="61"/>
      <c r="K59" s="61"/>
      <c r="L59" s="61"/>
      <c r="M59" s="62"/>
      <c r="N59" s="10"/>
      <c r="O59" s="126"/>
    </row>
    <row r="60" spans="1:15" ht="15.75">
      <c r="A60" s="8"/>
      <c r="B60" s="10"/>
      <c r="C60" s="61"/>
      <c r="D60" s="61"/>
      <c r="E60" s="61"/>
      <c r="F60" s="61"/>
      <c r="G60" s="61"/>
      <c r="H60" s="61"/>
      <c r="I60" s="61"/>
      <c r="J60" s="61"/>
      <c r="K60" s="61"/>
      <c r="L60" s="61"/>
      <c r="M60" s="62"/>
      <c r="N60" s="10"/>
      <c r="O60" s="126"/>
    </row>
    <row r="61" spans="1:15" ht="15.75">
      <c r="A61" s="28"/>
      <c r="B61" s="29" t="s">
        <v>33</v>
      </c>
      <c r="C61" s="38"/>
      <c r="D61" s="38"/>
      <c r="E61" s="38"/>
      <c r="F61" s="38"/>
      <c r="G61" s="38"/>
      <c r="H61" s="38"/>
      <c r="I61" s="38"/>
      <c r="J61" s="38"/>
      <c r="K61" s="38"/>
      <c r="L61" s="38"/>
      <c r="M61" s="60"/>
      <c r="N61" s="29"/>
      <c r="O61" s="126"/>
    </row>
    <row r="62" spans="1:15" ht="15.75">
      <c r="A62" s="28"/>
      <c r="B62" s="29" t="s">
        <v>34</v>
      </c>
      <c r="C62" s="38"/>
      <c r="D62" s="38"/>
      <c r="E62" s="38"/>
      <c r="F62" s="38"/>
      <c r="G62" s="38"/>
      <c r="H62" s="38"/>
      <c r="I62" s="38"/>
      <c r="J62" s="38"/>
      <c r="K62" s="38"/>
      <c r="L62" s="38"/>
      <c r="M62" s="60"/>
      <c r="N62" s="29"/>
      <c r="O62" s="126"/>
    </row>
    <row r="63" spans="1:15" ht="15.75">
      <c r="A63" s="28"/>
      <c r="B63" s="29"/>
      <c r="C63" s="38"/>
      <c r="D63" s="38"/>
      <c r="E63" s="38"/>
      <c r="F63" s="38"/>
      <c r="G63" s="38"/>
      <c r="H63" s="38"/>
      <c r="I63" s="38"/>
      <c r="J63" s="38"/>
      <c r="K63" s="38"/>
      <c r="L63" s="38"/>
      <c r="M63" s="60"/>
      <c r="N63" s="29"/>
      <c r="O63" s="126"/>
    </row>
    <row r="64" spans="1:15" ht="15.75">
      <c r="A64" s="28"/>
      <c r="B64" s="29" t="s">
        <v>35</v>
      </c>
      <c r="C64" s="38"/>
      <c r="D64" s="38"/>
      <c r="E64" s="38"/>
      <c r="F64" s="38"/>
      <c r="G64" s="38"/>
      <c r="H64" s="38"/>
      <c r="I64" s="38"/>
      <c r="J64" s="38"/>
      <c r="K64" s="38"/>
      <c r="L64" s="38"/>
      <c r="M64" s="38"/>
      <c r="N64" s="29"/>
      <c r="O64" s="126"/>
    </row>
    <row r="65" spans="1:15" ht="15.75">
      <c r="A65" s="28"/>
      <c r="B65" s="29"/>
      <c r="C65" s="38"/>
      <c r="D65" s="38"/>
      <c r="E65" s="38"/>
      <c r="F65" s="38"/>
      <c r="G65" s="38"/>
      <c r="H65" s="38"/>
      <c r="I65" s="38"/>
      <c r="J65" s="38"/>
      <c r="K65" s="38"/>
      <c r="L65" s="38"/>
      <c r="M65" s="38"/>
      <c r="N65" s="29"/>
      <c r="O65" s="126"/>
    </row>
    <row r="66" spans="1:15" ht="15.75">
      <c r="A66" s="28"/>
      <c r="B66" s="29" t="s">
        <v>37</v>
      </c>
      <c r="C66" s="38">
        <v>0</v>
      </c>
      <c r="D66" s="38"/>
      <c r="E66" s="38">
        <v>0</v>
      </c>
      <c r="F66" s="38"/>
      <c r="G66" s="38"/>
      <c r="H66" s="38"/>
      <c r="I66" s="38"/>
      <c r="J66" s="38"/>
      <c r="K66" s="38"/>
      <c r="L66" s="38"/>
      <c r="M66" s="59">
        <f>E66-G66+I66-K66</f>
        <v>0</v>
      </c>
      <c r="N66" s="29"/>
      <c r="O66" s="126"/>
    </row>
    <row r="67" spans="1:15" ht="15.75">
      <c r="A67" s="28"/>
      <c r="B67" s="29" t="s">
        <v>38</v>
      </c>
      <c r="C67" s="38">
        <v>0</v>
      </c>
      <c r="D67" s="38"/>
      <c r="E67" s="38">
        <v>0</v>
      </c>
      <c r="F67" s="38"/>
      <c r="G67" s="38"/>
      <c r="H67" s="38"/>
      <c r="I67" s="38"/>
      <c r="J67" s="38"/>
      <c r="K67" s="38"/>
      <c r="L67" s="38"/>
      <c r="M67" s="60">
        <v>0</v>
      </c>
      <c r="N67" s="29"/>
      <c r="O67" s="126"/>
    </row>
    <row r="68" spans="1:15" ht="15.75">
      <c r="A68" s="28"/>
      <c r="B68" s="29" t="s">
        <v>39</v>
      </c>
      <c r="C68" s="38">
        <v>0</v>
      </c>
      <c r="D68" s="38"/>
      <c r="E68" s="38">
        <v>90</v>
      </c>
      <c r="F68" s="38"/>
      <c r="G68" s="38"/>
      <c r="H68" s="38"/>
      <c r="I68" s="38"/>
      <c r="J68" s="38"/>
      <c r="K68" s="38"/>
      <c r="L68" s="38"/>
      <c r="M68" s="60">
        <v>30</v>
      </c>
      <c r="N68" s="29"/>
      <c r="O68" s="126"/>
    </row>
    <row r="69" spans="1:15" ht="15.75">
      <c r="A69" s="28"/>
      <c r="B69" s="29" t="s">
        <v>40</v>
      </c>
      <c r="C69" s="60">
        <f>SUM(C57:C68)</f>
        <v>181000</v>
      </c>
      <c r="D69" s="60"/>
      <c r="E69" s="60">
        <f>SUM(E57:E68)</f>
        <v>118269</v>
      </c>
      <c r="F69" s="38"/>
      <c r="G69" s="60"/>
      <c r="H69" s="38"/>
      <c r="I69" s="60"/>
      <c r="J69" s="38"/>
      <c r="K69" s="60"/>
      <c r="L69" s="38"/>
      <c r="M69" s="60">
        <f>SUM(M57:M68)</f>
        <v>112656</v>
      </c>
      <c r="N69" s="29"/>
      <c r="O69" s="126"/>
    </row>
    <row r="70" spans="1:15" ht="15.75">
      <c r="A70" s="28"/>
      <c r="B70" s="29"/>
      <c r="C70" s="38"/>
      <c r="D70" s="38"/>
      <c r="E70" s="38"/>
      <c r="F70" s="38"/>
      <c r="G70" s="38"/>
      <c r="H70" s="38"/>
      <c r="I70" s="38"/>
      <c r="J70" s="38"/>
      <c r="K70" s="38"/>
      <c r="L70" s="38"/>
      <c r="M70" s="60"/>
      <c r="N70" s="29"/>
      <c r="O70" s="126"/>
    </row>
    <row r="71" spans="1:15" ht="15.75">
      <c r="A71" s="8"/>
      <c r="B71" s="10"/>
      <c r="C71" s="10"/>
      <c r="D71" s="10"/>
      <c r="E71" s="10"/>
      <c r="F71" s="10"/>
      <c r="G71" s="10"/>
      <c r="H71" s="10"/>
      <c r="I71" s="10"/>
      <c r="J71" s="10"/>
      <c r="K71" s="10"/>
      <c r="L71" s="10"/>
      <c r="M71" s="10"/>
      <c r="N71" s="10"/>
      <c r="O71" s="126"/>
    </row>
    <row r="72" spans="1:15" ht="15.75">
      <c r="A72" s="8"/>
      <c r="B72" s="57" t="s">
        <v>41</v>
      </c>
      <c r="C72" s="17"/>
      <c r="D72" s="17"/>
      <c r="E72" s="17"/>
      <c r="F72" s="17"/>
      <c r="G72" s="17"/>
      <c r="H72" s="17"/>
      <c r="I72" s="17"/>
      <c r="J72" s="21"/>
      <c r="K72" s="21" t="s">
        <v>171</v>
      </c>
      <c r="L72" s="21"/>
      <c r="M72" s="21" t="s">
        <v>184</v>
      </c>
      <c r="N72" s="10"/>
      <c r="O72" s="126"/>
    </row>
    <row r="73" spans="1:15" ht="15.75">
      <c r="A73" s="28"/>
      <c r="B73" s="29" t="s">
        <v>42</v>
      </c>
      <c r="C73" s="29"/>
      <c r="D73" s="29"/>
      <c r="E73" s="29"/>
      <c r="F73" s="29"/>
      <c r="G73" s="29"/>
      <c r="H73" s="29"/>
      <c r="I73" s="29"/>
      <c r="J73" s="29"/>
      <c r="K73" s="38">
        <v>0</v>
      </c>
      <c r="L73" s="29"/>
      <c r="M73" s="59">
        <v>0</v>
      </c>
      <c r="N73" s="29"/>
      <c r="O73" s="126"/>
    </row>
    <row r="74" spans="1:15" ht="15.75">
      <c r="A74" s="28"/>
      <c r="B74" s="29" t="s">
        <v>43</v>
      </c>
      <c r="C74" s="46" t="s">
        <v>138</v>
      </c>
      <c r="D74" s="46"/>
      <c r="E74" s="64">
        <f>M46</f>
        <v>37459</v>
      </c>
      <c r="F74" s="29"/>
      <c r="G74" s="29"/>
      <c r="H74" s="29"/>
      <c r="I74" s="29"/>
      <c r="J74" s="29"/>
      <c r="K74" s="38">
        <f>6992+90-30</f>
        <v>7052</v>
      </c>
      <c r="L74" s="29"/>
      <c r="M74" s="59"/>
      <c r="N74" s="29"/>
      <c r="O74" s="126"/>
    </row>
    <row r="75" spans="1:15" ht="15.75">
      <c r="A75" s="28"/>
      <c r="B75" s="29" t="s">
        <v>44</v>
      </c>
      <c r="C75" s="29"/>
      <c r="D75" s="29"/>
      <c r="E75" s="29"/>
      <c r="F75" s="29"/>
      <c r="G75" s="29"/>
      <c r="H75" s="29"/>
      <c r="I75" s="29"/>
      <c r="J75" s="29"/>
      <c r="K75" s="38"/>
      <c r="L75" s="29"/>
      <c r="M75" s="59">
        <f>1893-12+849+40+87-796+4-5</f>
        <v>2060</v>
      </c>
      <c r="N75" s="29"/>
      <c r="O75" s="126"/>
    </row>
    <row r="76" spans="1:15" ht="15.75">
      <c r="A76" s="28"/>
      <c r="B76" s="29" t="s">
        <v>45</v>
      </c>
      <c r="C76" s="29"/>
      <c r="D76" s="29"/>
      <c r="E76" s="29"/>
      <c r="F76" s="29"/>
      <c r="G76" s="29"/>
      <c r="H76" s="29"/>
      <c r="I76" s="29"/>
      <c r="J76" s="29"/>
      <c r="K76" s="38"/>
      <c r="L76" s="29"/>
      <c r="M76" s="59">
        <v>0</v>
      </c>
      <c r="N76" s="29"/>
      <c r="O76" s="126"/>
    </row>
    <row r="77" spans="1:15" ht="15.75">
      <c r="A77" s="28"/>
      <c r="B77" s="29" t="s">
        <v>46</v>
      </c>
      <c r="C77" s="29"/>
      <c r="D77" s="29"/>
      <c r="E77" s="29"/>
      <c r="F77" s="29"/>
      <c r="G77" s="29"/>
      <c r="H77" s="29"/>
      <c r="I77" s="29"/>
      <c r="J77" s="29"/>
      <c r="K77" s="38">
        <f>SUM(K73:K76)</f>
        <v>7052</v>
      </c>
      <c r="L77" s="29"/>
      <c r="M77" s="60">
        <f>SUM(M73:M76)</f>
        <v>2060</v>
      </c>
      <c r="N77" s="29"/>
      <c r="O77" s="126"/>
    </row>
    <row r="78" spans="1:15" ht="15.75">
      <c r="A78" s="28"/>
      <c r="B78" s="29" t="s">
        <v>47</v>
      </c>
      <c r="C78" s="29"/>
      <c r="D78" s="29"/>
      <c r="E78" s="29"/>
      <c r="F78" s="29"/>
      <c r="G78" s="29"/>
      <c r="H78" s="29"/>
      <c r="I78" s="29"/>
      <c r="J78" s="29"/>
      <c r="K78" s="38">
        <v>0</v>
      </c>
      <c r="L78" s="29"/>
      <c r="M78" s="59">
        <v>0</v>
      </c>
      <c r="N78" s="29"/>
      <c r="O78" s="126"/>
    </row>
    <row r="79" spans="1:15" ht="15.75">
      <c r="A79" s="28"/>
      <c r="B79" s="29" t="s">
        <v>48</v>
      </c>
      <c r="C79" s="29"/>
      <c r="D79" s="29"/>
      <c r="E79" s="29"/>
      <c r="F79" s="29"/>
      <c r="G79" s="29"/>
      <c r="H79" s="29"/>
      <c r="I79" s="29"/>
      <c r="J79" s="29"/>
      <c r="K79" s="38">
        <f>K77+K78</f>
        <v>7052</v>
      </c>
      <c r="L79" s="29"/>
      <c r="M79" s="60">
        <f>M77+M78</f>
        <v>2060</v>
      </c>
      <c r="N79" s="29"/>
      <c r="O79" s="126"/>
    </row>
    <row r="80" spans="1:15" ht="15.75">
      <c r="A80" s="28"/>
      <c r="B80" s="185" t="s">
        <v>49</v>
      </c>
      <c r="C80" s="65"/>
      <c r="D80" s="65"/>
      <c r="E80" s="29"/>
      <c r="F80" s="29"/>
      <c r="G80" s="29"/>
      <c r="H80" s="29"/>
      <c r="I80" s="29"/>
      <c r="J80" s="29"/>
      <c r="K80" s="38"/>
      <c r="L80" s="29"/>
      <c r="M80" s="59"/>
      <c r="N80" s="29"/>
      <c r="O80" s="126"/>
    </row>
    <row r="81" spans="1:15" ht="15.75">
      <c r="A81" s="28">
        <v>1</v>
      </c>
      <c r="B81" s="29" t="s">
        <v>50</v>
      </c>
      <c r="C81" s="29"/>
      <c r="D81" s="29"/>
      <c r="E81" s="29"/>
      <c r="F81" s="29"/>
      <c r="G81" s="29"/>
      <c r="H81" s="29"/>
      <c r="I81" s="29"/>
      <c r="J81" s="29"/>
      <c r="K81" s="29"/>
      <c r="L81" s="29"/>
      <c r="M81" s="59">
        <v>0</v>
      </c>
      <c r="N81" s="29"/>
      <c r="O81" s="126"/>
    </row>
    <row r="82" spans="1:15" ht="15.75">
      <c r="A82" s="28">
        <v>2</v>
      </c>
      <c r="B82" s="29" t="s">
        <v>51</v>
      </c>
      <c r="C82" s="29"/>
      <c r="D82" s="29"/>
      <c r="E82" s="29"/>
      <c r="F82" s="29"/>
      <c r="G82" s="29"/>
      <c r="H82" s="29"/>
      <c r="I82" s="29"/>
      <c r="J82" s="29"/>
      <c r="K82" s="29"/>
      <c r="L82" s="29"/>
      <c r="M82" s="59">
        <v>-4</v>
      </c>
      <c r="N82" s="29"/>
      <c r="O82" s="126"/>
    </row>
    <row r="83" spans="1:15" ht="15.75">
      <c r="A83" s="28">
        <v>3</v>
      </c>
      <c r="B83" s="29" t="s">
        <v>52</v>
      </c>
      <c r="C83" s="29"/>
      <c r="D83" s="29"/>
      <c r="E83" s="29"/>
      <c r="F83" s="29"/>
      <c r="G83" s="29"/>
      <c r="H83" s="29"/>
      <c r="I83" s="29"/>
      <c r="J83" s="29"/>
      <c r="K83" s="29"/>
      <c r="L83" s="29"/>
      <c r="M83" s="59">
        <f>-89-5</f>
        <v>-94</v>
      </c>
      <c r="N83" s="29"/>
      <c r="O83" s="126"/>
    </row>
    <row r="84" spans="1:15" ht="15.75">
      <c r="A84" s="28">
        <v>4</v>
      </c>
      <c r="B84" s="29" t="s">
        <v>53</v>
      </c>
      <c r="C84" s="29"/>
      <c r="D84" s="29"/>
      <c r="E84" s="29"/>
      <c r="F84" s="29"/>
      <c r="G84" s="29"/>
      <c r="H84" s="29"/>
      <c r="I84" s="29"/>
      <c r="J84" s="29"/>
      <c r="K84" s="29"/>
      <c r="L84" s="29"/>
      <c r="M84" s="59">
        <v>-160</v>
      </c>
      <c r="N84" s="29"/>
      <c r="O84" s="126"/>
    </row>
    <row r="85" spans="1:15" ht="15.75">
      <c r="A85" s="28">
        <v>5</v>
      </c>
      <c r="B85" s="29" t="s">
        <v>54</v>
      </c>
      <c r="C85" s="29"/>
      <c r="D85" s="29"/>
      <c r="E85" s="29"/>
      <c r="F85" s="29"/>
      <c r="G85" s="29"/>
      <c r="H85" s="29"/>
      <c r="I85" s="29"/>
      <c r="J85" s="29"/>
      <c r="K85" s="29"/>
      <c r="L85" s="29"/>
      <c r="M85" s="59">
        <v>-1116</v>
      </c>
      <c r="N85" s="29"/>
      <c r="O85" s="126"/>
    </row>
    <row r="86" spans="1:15" ht="15.75">
      <c r="A86" s="28">
        <v>6</v>
      </c>
      <c r="B86" s="29" t="s">
        <v>55</v>
      </c>
      <c r="C86" s="29"/>
      <c r="D86" s="29"/>
      <c r="E86" s="29"/>
      <c r="F86" s="29"/>
      <c r="G86" s="29"/>
      <c r="H86" s="29"/>
      <c r="I86" s="29"/>
      <c r="J86" s="29"/>
      <c r="K86" s="29"/>
      <c r="L86" s="29"/>
      <c r="M86" s="59">
        <v>-3</v>
      </c>
      <c r="N86" s="29"/>
      <c r="O86" s="126"/>
    </row>
    <row r="87" spans="1:15" ht="15.75">
      <c r="A87" s="28">
        <v>7</v>
      </c>
      <c r="B87" s="29" t="s">
        <v>56</v>
      </c>
      <c r="C87" s="29"/>
      <c r="D87" s="29"/>
      <c r="E87" s="29"/>
      <c r="F87" s="29"/>
      <c r="G87" s="29"/>
      <c r="H87" s="29"/>
      <c r="I87" s="29"/>
      <c r="J87" s="29"/>
      <c r="K87" s="29"/>
      <c r="L87" s="29"/>
      <c r="M87" s="59">
        <v>-214</v>
      </c>
      <c r="N87" s="29"/>
      <c r="O87" s="126"/>
    </row>
    <row r="88" spans="1:15" ht="15.75">
      <c r="A88" s="28">
        <v>8</v>
      </c>
      <c r="B88" s="29" t="s">
        <v>57</v>
      </c>
      <c r="C88" s="29"/>
      <c r="D88" s="29"/>
      <c r="E88" s="29"/>
      <c r="F88" s="29"/>
      <c r="G88" s="29"/>
      <c r="H88" s="29"/>
      <c r="I88" s="29"/>
      <c r="J88" s="29"/>
      <c r="K88" s="29"/>
      <c r="L88" s="29"/>
      <c r="M88" s="59">
        <v>0</v>
      </c>
      <c r="N88" s="29"/>
      <c r="O88" s="126"/>
    </row>
    <row r="89" spans="1:15" ht="15.75">
      <c r="A89" s="28">
        <v>9</v>
      </c>
      <c r="B89" s="29" t="s">
        <v>58</v>
      </c>
      <c r="C89" s="29"/>
      <c r="D89" s="29"/>
      <c r="E89" s="29"/>
      <c r="F89" s="29"/>
      <c r="G89" s="29"/>
      <c r="H89" s="29"/>
      <c r="I89" s="29"/>
      <c r="J89" s="29"/>
      <c r="K89" s="29"/>
      <c r="L89" s="29"/>
      <c r="M89" s="59">
        <v>-30</v>
      </c>
      <c r="N89" s="29"/>
      <c r="O89" s="126"/>
    </row>
    <row r="90" spans="1:15" ht="15.75">
      <c r="A90" s="28">
        <v>10</v>
      </c>
      <c r="B90" s="29" t="s">
        <v>59</v>
      </c>
      <c r="C90" s="29"/>
      <c r="D90" s="29"/>
      <c r="E90" s="29"/>
      <c r="F90" s="29"/>
      <c r="G90" s="29"/>
      <c r="H90" s="29"/>
      <c r="I90" s="29"/>
      <c r="J90" s="29"/>
      <c r="K90" s="29"/>
      <c r="L90" s="29"/>
      <c r="M90" s="59">
        <f>-4-100</f>
        <v>-104</v>
      </c>
      <c r="N90" s="29"/>
      <c r="O90" s="126"/>
    </row>
    <row r="91" spans="1:15" ht="15.75">
      <c r="A91" s="28">
        <v>11</v>
      </c>
      <c r="B91" s="29" t="s">
        <v>60</v>
      </c>
      <c r="C91" s="29"/>
      <c r="D91" s="29"/>
      <c r="E91" s="29"/>
      <c r="F91" s="29"/>
      <c r="G91" s="29"/>
      <c r="H91" s="29"/>
      <c r="I91" s="29"/>
      <c r="J91" s="29"/>
      <c r="K91" s="29"/>
      <c r="L91" s="29"/>
      <c r="M91" s="59">
        <v>0</v>
      </c>
      <c r="N91" s="29"/>
      <c r="O91" s="126"/>
    </row>
    <row r="92" spans="1:15" ht="15.75">
      <c r="A92" s="28">
        <v>12</v>
      </c>
      <c r="B92" s="29" t="s">
        <v>61</v>
      </c>
      <c r="C92" s="29"/>
      <c r="D92" s="29"/>
      <c r="E92" s="29"/>
      <c r="F92" s="29"/>
      <c r="G92" s="29"/>
      <c r="H92" s="29"/>
      <c r="I92" s="29"/>
      <c r="J92" s="29"/>
      <c r="K92" s="29"/>
      <c r="L92" s="29"/>
      <c r="M92" s="59">
        <f>-M79-SUM(M82:M91)</f>
        <v>-335</v>
      </c>
      <c r="N92" s="29"/>
      <c r="O92" s="126"/>
    </row>
    <row r="93" spans="1:15" ht="15.75">
      <c r="A93" s="28"/>
      <c r="B93" s="185" t="s">
        <v>62</v>
      </c>
      <c r="C93" s="65"/>
      <c r="D93" s="65"/>
      <c r="E93" s="29"/>
      <c r="F93" s="29"/>
      <c r="G93" s="29"/>
      <c r="H93" s="29"/>
      <c r="I93" s="29"/>
      <c r="J93" s="29"/>
      <c r="K93" s="29"/>
      <c r="L93" s="29"/>
      <c r="M93" s="66"/>
      <c r="N93" s="29"/>
      <c r="O93" s="126"/>
    </row>
    <row r="94" spans="1:15" ht="15.75">
      <c r="A94" s="28"/>
      <c r="B94" s="29" t="s">
        <v>63</v>
      </c>
      <c r="C94" s="65"/>
      <c r="D94" s="65"/>
      <c r="E94" s="29"/>
      <c r="F94" s="29"/>
      <c r="G94" s="29"/>
      <c r="H94" s="29"/>
      <c r="I94" s="29"/>
      <c r="J94" s="29"/>
      <c r="K94" s="38">
        <f>-K138</f>
        <v>-21</v>
      </c>
      <c r="L94" s="38"/>
      <c r="M94" s="59"/>
      <c r="N94" s="29"/>
      <c r="O94" s="126"/>
    </row>
    <row r="95" spans="1:15" ht="15.75">
      <c r="A95" s="28"/>
      <c r="B95" s="29" t="s">
        <v>64</v>
      </c>
      <c r="C95" s="29"/>
      <c r="D95" s="29"/>
      <c r="E95" s="29"/>
      <c r="F95" s="29"/>
      <c r="G95" s="29"/>
      <c r="H95" s="29"/>
      <c r="I95" s="29"/>
      <c r="J95" s="29"/>
      <c r="K95" s="38">
        <f>-I138</f>
        <v>-1418</v>
      </c>
      <c r="L95" s="38"/>
      <c r="M95" s="59"/>
      <c r="N95" s="29"/>
      <c r="O95" s="126"/>
    </row>
    <row r="96" spans="1:15" ht="15.75">
      <c r="A96" s="28"/>
      <c r="B96" s="29" t="s">
        <v>65</v>
      </c>
      <c r="C96" s="29"/>
      <c r="D96" s="29"/>
      <c r="E96" s="29"/>
      <c r="F96" s="29"/>
      <c r="G96" s="29"/>
      <c r="H96" s="29"/>
      <c r="I96" s="29"/>
      <c r="J96" s="29"/>
      <c r="K96" s="38">
        <v>-5613</v>
      </c>
      <c r="L96" s="38"/>
      <c r="M96" s="59"/>
      <c r="N96" s="29"/>
      <c r="O96" s="126"/>
    </row>
    <row r="97" spans="1:15" ht="15.75">
      <c r="A97" s="28"/>
      <c r="B97" s="29" t="s">
        <v>66</v>
      </c>
      <c r="C97" s="29"/>
      <c r="D97" s="29"/>
      <c r="E97" s="29"/>
      <c r="F97" s="29"/>
      <c r="G97" s="29"/>
      <c r="H97" s="29"/>
      <c r="I97" s="29"/>
      <c r="J97" s="29"/>
      <c r="K97" s="38">
        <v>0</v>
      </c>
      <c r="L97" s="38"/>
      <c r="M97" s="59"/>
      <c r="N97" s="29"/>
      <c r="O97" s="126"/>
    </row>
    <row r="98" spans="1:15" ht="15.75">
      <c r="A98" s="28"/>
      <c r="B98" s="29" t="s">
        <v>67</v>
      </c>
      <c r="C98" s="29"/>
      <c r="D98" s="29"/>
      <c r="E98" s="29"/>
      <c r="F98" s="29"/>
      <c r="G98" s="29"/>
      <c r="H98" s="29"/>
      <c r="I98" s="29"/>
      <c r="J98" s="29"/>
      <c r="K98" s="38">
        <f>SUM(K80:K97)</f>
        <v>-7052</v>
      </c>
      <c r="L98" s="38"/>
      <c r="M98" s="38">
        <f>SUM(M80:M97)</f>
        <v>-2060</v>
      </c>
      <c r="N98" s="29"/>
      <c r="O98" s="126"/>
    </row>
    <row r="99" spans="1:15" ht="15.75">
      <c r="A99" s="28"/>
      <c r="B99" s="29" t="s">
        <v>68</v>
      </c>
      <c r="C99" s="29"/>
      <c r="D99" s="29"/>
      <c r="E99" s="29"/>
      <c r="F99" s="29"/>
      <c r="G99" s="29"/>
      <c r="H99" s="29"/>
      <c r="I99" s="29"/>
      <c r="J99" s="29"/>
      <c r="K99" s="38">
        <f>K79+K98</f>
        <v>0</v>
      </c>
      <c r="L99" s="38"/>
      <c r="M99" s="38">
        <f>M79+M98</f>
        <v>0</v>
      </c>
      <c r="N99" s="29"/>
      <c r="O99" s="126"/>
    </row>
    <row r="100" spans="1:15" ht="15.75">
      <c r="A100" s="28"/>
      <c r="B100" s="29"/>
      <c r="C100" s="29"/>
      <c r="D100" s="29"/>
      <c r="E100" s="29"/>
      <c r="F100" s="29"/>
      <c r="G100" s="29"/>
      <c r="H100" s="29"/>
      <c r="I100" s="29"/>
      <c r="J100" s="29"/>
      <c r="K100" s="38"/>
      <c r="L100" s="38"/>
      <c r="M100" s="38"/>
      <c r="N100" s="29"/>
      <c r="O100" s="126"/>
    </row>
    <row r="101" spans="1:15" ht="15.75">
      <c r="A101" s="8"/>
      <c r="B101" s="10"/>
      <c r="C101" s="10"/>
      <c r="D101" s="10"/>
      <c r="E101" s="10"/>
      <c r="F101" s="10"/>
      <c r="G101" s="10"/>
      <c r="H101" s="10"/>
      <c r="I101" s="10"/>
      <c r="J101" s="10"/>
      <c r="K101" s="10"/>
      <c r="L101" s="10"/>
      <c r="M101" s="58"/>
      <c r="N101" s="10"/>
      <c r="O101" s="126"/>
    </row>
    <row r="102" spans="1:15" ht="19.5" thickBot="1">
      <c r="A102" s="132"/>
      <c r="B102" s="133" t="s">
        <v>214</v>
      </c>
      <c r="C102" s="134"/>
      <c r="D102" s="134"/>
      <c r="E102" s="134"/>
      <c r="F102" s="134"/>
      <c r="G102" s="134"/>
      <c r="H102" s="134"/>
      <c r="I102" s="134"/>
      <c r="J102" s="134"/>
      <c r="K102" s="134"/>
      <c r="L102" s="134"/>
      <c r="M102" s="140"/>
      <c r="N102" s="136"/>
      <c r="O102" s="126"/>
    </row>
    <row r="103" spans="1:15" ht="15.75">
      <c r="A103" s="2"/>
      <c r="B103" s="77" t="s">
        <v>69</v>
      </c>
      <c r="C103" s="18"/>
      <c r="D103" s="18"/>
      <c r="E103" s="5"/>
      <c r="F103" s="5"/>
      <c r="G103" s="5"/>
      <c r="H103" s="5"/>
      <c r="I103" s="5"/>
      <c r="J103" s="5"/>
      <c r="K103" s="5"/>
      <c r="L103" s="5"/>
      <c r="M103" s="56"/>
      <c r="N103" s="5"/>
      <c r="O103" s="126"/>
    </row>
    <row r="104" spans="1:15" ht="15.75">
      <c r="A104" s="8"/>
      <c r="B104" s="24"/>
      <c r="C104" s="16"/>
      <c r="D104" s="16"/>
      <c r="E104" s="10"/>
      <c r="F104" s="10"/>
      <c r="G104" s="10"/>
      <c r="H104" s="10"/>
      <c r="I104" s="10"/>
      <c r="J104" s="10"/>
      <c r="K104" s="10"/>
      <c r="L104" s="10"/>
      <c r="M104" s="58"/>
      <c r="N104" s="10"/>
      <c r="O104" s="126"/>
    </row>
    <row r="105" spans="1:15" ht="15.75">
      <c r="A105" s="8"/>
      <c r="B105" s="186" t="s">
        <v>70</v>
      </c>
      <c r="C105" s="16"/>
      <c r="D105" s="16"/>
      <c r="E105" s="10"/>
      <c r="F105" s="10"/>
      <c r="G105" s="10"/>
      <c r="H105" s="10"/>
      <c r="I105" s="10"/>
      <c r="J105" s="10"/>
      <c r="K105" s="10"/>
      <c r="L105" s="10"/>
      <c r="M105" s="58"/>
      <c r="N105" s="10"/>
      <c r="O105" s="126"/>
    </row>
    <row r="106" spans="1:15" ht="15.75">
      <c r="A106" s="28"/>
      <c r="B106" s="29" t="s">
        <v>71</v>
      </c>
      <c r="C106" s="29"/>
      <c r="D106" s="29"/>
      <c r="E106" s="29"/>
      <c r="F106" s="29"/>
      <c r="G106" s="29"/>
      <c r="H106" s="29"/>
      <c r="I106" s="29"/>
      <c r="J106" s="29"/>
      <c r="K106" s="29"/>
      <c r="L106" s="29"/>
      <c r="M106" s="59">
        <v>3620</v>
      </c>
      <c r="N106" s="29"/>
      <c r="O106" s="126"/>
    </row>
    <row r="107" spans="1:15" ht="15.75">
      <c r="A107" s="28"/>
      <c r="B107" s="29" t="s">
        <v>72</v>
      </c>
      <c r="C107" s="29"/>
      <c r="D107" s="29"/>
      <c r="E107" s="29"/>
      <c r="F107" s="29"/>
      <c r="G107" s="29"/>
      <c r="H107" s="29"/>
      <c r="I107" s="29"/>
      <c r="J107" s="29"/>
      <c r="K107" s="29"/>
      <c r="L107" s="29"/>
      <c r="M107" s="59">
        <v>3620</v>
      </c>
      <c r="N107" s="29"/>
      <c r="O107" s="126"/>
    </row>
    <row r="108" spans="1:15" ht="15.75">
      <c r="A108" s="28"/>
      <c r="B108" s="29" t="s">
        <v>73</v>
      </c>
      <c r="C108" s="29"/>
      <c r="D108" s="29"/>
      <c r="E108" s="29"/>
      <c r="F108" s="29"/>
      <c r="G108" s="29"/>
      <c r="H108" s="29"/>
      <c r="I108" s="29"/>
      <c r="J108" s="29"/>
      <c r="K108" s="29"/>
      <c r="L108" s="29"/>
      <c r="M108" s="59">
        <v>0</v>
      </c>
      <c r="N108" s="29"/>
      <c r="O108" s="126"/>
    </row>
    <row r="109" spans="1:15" ht="15.75">
      <c r="A109" s="28"/>
      <c r="B109" s="29" t="s">
        <v>74</v>
      </c>
      <c r="C109" s="29"/>
      <c r="D109" s="29"/>
      <c r="E109" s="29"/>
      <c r="F109" s="29"/>
      <c r="G109" s="29"/>
      <c r="H109" s="29"/>
      <c r="I109" s="29"/>
      <c r="J109" s="29"/>
      <c r="K109" s="29"/>
      <c r="L109" s="29"/>
      <c r="M109" s="59">
        <v>0</v>
      </c>
      <c r="N109" s="29"/>
      <c r="O109" s="126"/>
    </row>
    <row r="110" spans="1:15" ht="15.75">
      <c r="A110" s="28"/>
      <c r="B110" s="29" t="s">
        <v>75</v>
      </c>
      <c r="C110" s="29"/>
      <c r="D110" s="29"/>
      <c r="E110" s="29"/>
      <c r="F110" s="29"/>
      <c r="G110" s="29"/>
      <c r="H110" s="29"/>
      <c r="I110" s="29"/>
      <c r="J110" s="29"/>
      <c r="K110" s="29"/>
      <c r="L110" s="29"/>
      <c r="M110" s="59">
        <v>0</v>
      </c>
      <c r="N110" s="29"/>
      <c r="O110" s="126"/>
    </row>
    <row r="111" spans="1:15" ht="15.75">
      <c r="A111" s="28"/>
      <c r="B111" s="29" t="s">
        <v>54</v>
      </c>
      <c r="C111" s="29"/>
      <c r="D111" s="29"/>
      <c r="E111" s="29"/>
      <c r="F111" s="29"/>
      <c r="G111" s="29"/>
      <c r="H111" s="29"/>
      <c r="I111" s="29"/>
      <c r="J111" s="29"/>
      <c r="K111" s="29"/>
      <c r="L111" s="29"/>
      <c r="M111" s="59">
        <v>0</v>
      </c>
      <c r="N111" s="29"/>
      <c r="O111" s="126"/>
    </row>
    <row r="112" spans="1:15" ht="15.75">
      <c r="A112" s="28"/>
      <c r="B112" s="29" t="s">
        <v>56</v>
      </c>
      <c r="C112" s="29"/>
      <c r="D112" s="29"/>
      <c r="E112" s="29"/>
      <c r="F112" s="29"/>
      <c r="G112" s="29"/>
      <c r="H112" s="29"/>
      <c r="I112" s="29"/>
      <c r="J112" s="29"/>
      <c r="K112" s="29"/>
      <c r="L112" s="29"/>
      <c r="M112" s="59">
        <v>0</v>
      </c>
      <c r="N112" s="29"/>
      <c r="O112" s="126"/>
    </row>
    <row r="113" spans="1:15" ht="15.75">
      <c r="A113" s="28"/>
      <c r="B113" s="29" t="s">
        <v>76</v>
      </c>
      <c r="C113" s="29"/>
      <c r="D113" s="29"/>
      <c r="E113" s="29"/>
      <c r="F113" s="29"/>
      <c r="G113" s="29"/>
      <c r="H113" s="29"/>
      <c r="I113" s="29"/>
      <c r="J113" s="29"/>
      <c r="K113" s="29"/>
      <c r="L113" s="29"/>
      <c r="M113" s="59">
        <f>SUM(M107:M111)</f>
        <v>3620</v>
      </c>
      <c r="N113" s="29"/>
      <c r="O113" s="126"/>
    </row>
    <row r="114" spans="1:15" ht="15.75">
      <c r="A114" s="28"/>
      <c r="B114" s="29"/>
      <c r="C114" s="29"/>
      <c r="D114" s="29"/>
      <c r="E114" s="29"/>
      <c r="F114" s="29"/>
      <c r="G114" s="29"/>
      <c r="H114" s="29"/>
      <c r="I114" s="29"/>
      <c r="J114" s="29"/>
      <c r="K114" s="29"/>
      <c r="L114" s="29"/>
      <c r="M114" s="67"/>
      <c r="N114" s="29"/>
      <c r="O114" s="126"/>
    </row>
    <row r="115" spans="1:15" ht="15.75">
      <c r="A115" s="8"/>
      <c r="B115" s="186" t="s">
        <v>38</v>
      </c>
      <c r="C115" s="10"/>
      <c r="D115" s="10"/>
      <c r="E115" s="10"/>
      <c r="F115" s="10"/>
      <c r="G115" s="10"/>
      <c r="H115" s="10"/>
      <c r="I115" s="10"/>
      <c r="J115" s="10"/>
      <c r="K115" s="10"/>
      <c r="L115" s="10"/>
      <c r="M115" s="58"/>
      <c r="N115" s="10"/>
      <c r="O115" s="126"/>
    </row>
    <row r="116" spans="1:15" ht="15.75">
      <c r="A116" s="28"/>
      <c r="B116" s="29" t="s">
        <v>77</v>
      </c>
      <c r="C116" s="29"/>
      <c r="D116" s="29"/>
      <c r="E116" s="68"/>
      <c r="F116" s="29"/>
      <c r="G116" s="29"/>
      <c r="H116" s="29"/>
      <c r="I116" s="29"/>
      <c r="J116" s="29"/>
      <c r="K116" s="29"/>
      <c r="L116" s="29"/>
      <c r="M116" s="69" t="s">
        <v>173</v>
      </c>
      <c r="N116" s="29"/>
      <c r="O116" s="126"/>
    </row>
    <row r="117" spans="1:15" ht="15.75">
      <c r="A117" s="28"/>
      <c r="B117" s="29" t="s">
        <v>78</v>
      </c>
      <c r="C117" s="31"/>
      <c r="D117" s="31"/>
      <c r="E117" s="31"/>
      <c r="F117" s="31"/>
      <c r="G117" s="31"/>
      <c r="H117" s="31"/>
      <c r="I117" s="31"/>
      <c r="J117" s="31"/>
      <c r="K117" s="31"/>
      <c r="L117" s="31"/>
      <c r="M117" s="69" t="s">
        <v>173</v>
      </c>
      <c r="N117" s="29"/>
      <c r="O117" s="126"/>
    </row>
    <row r="118" spans="1:15" ht="15.75">
      <c r="A118" s="28"/>
      <c r="B118" s="29" t="s">
        <v>79</v>
      </c>
      <c r="C118" s="29"/>
      <c r="D118" s="29"/>
      <c r="E118" s="29"/>
      <c r="F118" s="29"/>
      <c r="G118" s="29"/>
      <c r="H118" s="29"/>
      <c r="I118" s="29"/>
      <c r="J118" s="29"/>
      <c r="K118" s="29"/>
      <c r="L118" s="29"/>
      <c r="M118" s="69" t="s">
        <v>173</v>
      </c>
      <c r="N118" s="29"/>
      <c r="O118" s="126"/>
    </row>
    <row r="119" spans="1:15" ht="15.75">
      <c r="A119" s="28"/>
      <c r="B119" s="29" t="s">
        <v>80</v>
      </c>
      <c r="C119" s="29"/>
      <c r="D119" s="29"/>
      <c r="E119" s="29"/>
      <c r="F119" s="29"/>
      <c r="G119" s="29"/>
      <c r="H119" s="29"/>
      <c r="I119" s="29"/>
      <c r="J119" s="29"/>
      <c r="K119" s="29"/>
      <c r="L119" s="29"/>
      <c r="M119" s="69" t="s">
        <v>173</v>
      </c>
      <c r="N119" s="29"/>
      <c r="O119" s="126"/>
    </row>
    <row r="120" spans="1:15" ht="15.75">
      <c r="A120" s="28"/>
      <c r="B120" s="29"/>
      <c r="C120" s="29"/>
      <c r="D120" s="29"/>
      <c r="E120" s="29"/>
      <c r="F120" s="29"/>
      <c r="G120" s="29"/>
      <c r="H120" s="29"/>
      <c r="I120" s="29"/>
      <c r="J120" s="29"/>
      <c r="K120" s="29"/>
      <c r="L120" s="29"/>
      <c r="M120" s="67"/>
      <c r="N120" s="29"/>
      <c r="O120" s="126"/>
    </row>
    <row r="121" spans="1:15" ht="15.75">
      <c r="A121" s="8"/>
      <c r="B121" s="186" t="s">
        <v>81</v>
      </c>
      <c r="C121" s="16"/>
      <c r="D121" s="16"/>
      <c r="E121" s="10"/>
      <c r="F121" s="10"/>
      <c r="G121" s="10"/>
      <c r="H121" s="10"/>
      <c r="I121" s="10"/>
      <c r="J121" s="10"/>
      <c r="K121" s="10"/>
      <c r="L121" s="10"/>
      <c r="M121" s="70"/>
      <c r="N121" s="10"/>
      <c r="O121" s="126"/>
    </row>
    <row r="122" spans="1:15" ht="15.75">
      <c r="A122" s="28"/>
      <c r="B122" s="29" t="s">
        <v>82</v>
      </c>
      <c r="C122" s="29"/>
      <c r="D122" s="29"/>
      <c r="E122" s="29"/>
      <c r="F122" s="29"/>
      <c r="G122" s="29"/>
      <c r="H122" s="29"/>
      <c r="I122" s="29"/>
      <c r="J122" s="29"/>
      <c r="K122" s="29"/>
      <c r="L122" s="29"/>
      <c r="M122" s="59">
        <v>0</v>
      </c>
      <c r="N122" s="29"/>
      <c r="O122" s="126"/>
    </row>
    <row r="123" spans="1:15" ht="15.75">
      <c r="A123" s="28"/>
      <c r="B123" s="29" t="s">
        <v>83</v>
      </c>
      <c r="C123" s="29"/>
      <c r="D123" s="29"/>
      <c r="E123" s="29"/>
      <c r="F123" s="29"/>
      <c r="G123" s="29"/>
      <c r="H123" s="29"/>
      <c r="I123" s="29"/>
      <c r="J123" s="29"/>
      <c r="K123" s="29"/>
      <c r="L123" s="29"/>
      <c r="M123" s="59">
        <v>30</v>
      </c>
      <c r="N123" s="29"/>
      <c r="O123" s="126"/>
    </row>
    <row r="124" spans="1:15" ht="15.75">
      <c r="A124" s="28"/>
      <c r="B124" s="29" t="s">
        <v>84</v>
      </c>
      <c r="C124" s="29"/>
      <c r="D124" s="29"/>
      <c r="E124" s="29"/>
      <c r="F124" s="29"/>
      <c r="G124" s="29"/>
      <c r="H124" s="29"/>
      <c r="I124" s="29"/>
      <c r="J124" s="29"/>
      <c r="K124" s="29"/>
      <c r="L124" s="29"/>
      <c r="M124" s="59">
        <f>M123+M122</f>
        <v>30</v>
      </c>
      <c r="N124" s="29"/>
      <c r="O124" s="126"/>
    </row>
    <row r="125" spans="1:15" ht="15.75">
      <c r="A125" s="28"/>
      <c r="B125" s="29" t="s">
        <v>85</v>
      </c>
      <c r="C125" s="29"/>
      <c r="D125" s="29"/>
      <c r="E125" s="29"/>
      <c r="F125" s="29"/>
      <c r="G125" s="29"/>
      <c r="H125" s="29"/>
      <c r="I125" s="71"/>
      <c r="J125" s="29"/>
      <c r="K125" s="29"/>
      <c r="L125" s="29"/>
      <c r="M125" s="59">
        <f>M89</f>
        <v>-30</v>
      </c>
      <c r="N125" s="29"/>
      <c r="O125" s="126"/>
    </row>
    <row r="126" spans="1:15" ht="15.75">
      <c r="A126" s="28"/>
      <c r="B126" s="29" t="s">
        <v>86</v>
      </c>
      <c r="C126" s="29"/>
      <c r="D126" s="29"/>
      <c r="E126" s="29"/>
      <c r="F126" s="29"/>
      <c r="G126" s="29"/>
      <c r="H126" s="29"/>
      <c r="I126" s="29"/>
      <c r="J126" s="29"/>
      <c r="K126" s="29"/>
      <c r="L126" s="29"/>
      <c r="M126" s="59">
        <f>M124+M125</f>
        <v>0</v>
      </c>
      <c r="N126" s="29"/>
      <c r="O126" s="126"/>
    </row>
    <row r="127" spans="1:15" ht="15.75">
      <c r="A127" s="28"/>
      <c r="B127" s="29"/>
      <c r="C127" s="29"/>
      <c r="D127" s="29"/>
      <c r="E127" s="29"/>
      <c r="F127" s="29"/>
      <c r="G127" s="29"/>
      <c r="H127" s="29"/>
      <c r="I127" s="29"/>
      <c r="J127" s="29"/>
      <c r="K127" s="29"/>
      <c r="L127" s="29"/>
      <c r="M127" s="67"/>
      <c r="N127" s="29"/>
      <c r="O127" s="126"/>
    </row>
    <row r="128" spans="1:15" ht="15.75">
      <c r="A128" s="2"/>
      <c r="B128" s="5"/>
      <c r="C128" s="5"/>
      <c r="D128" s="5"/>
      <c r="E128" s="5"/>
      <c r="F128" s="5"/>
      <c r="G128" s="5"/>
      <c r="H128" s="5"/>
      <c r="I128" s="5"/>
      <c r="J128" s="5"/>
      <c r="K128" s="5"/>
      <c r="L128" s="5"/>
      <c r="M128" s="56"/>
      <c r="N128" s="5"/>
      <c r="O128" s="126"/>
    </row>
    <row r="129" spans="1:15" ht="15.75">
      <c r="A129" s="8"/>
      <c r="B129" s="186" t="s">
        <v>87</v>
      </c>
      <c r="C129" s="16"/>
      <c r="D129" s="16"/>
      <c r="E129" s="10"/>
      <c r="F129" s="10"/>
      <c r="G129" s="10"/>
      <c r="H129" s="10"/>
      <c r="I129" s="10"/>
      <c r="J129" s="10"/>
      <c r="K129" s="10"/>
      <c r="L129" s="10"/>
      <c r="M129" s="58"/>
      <c r="N129" s="10"/>
      <c r="O129" s="126"/>
    </row>
    <row r="130" spans="1:15" ht="15.75">
      <c r="A130" s="8"/>
      <c r="B130" s="24"/>
      <c r="C130" s="16"/>
      <c r="D130" s="16"/>
      <c r="E130" s="10"/>
      <c r="F130" s="10"/>
      <c r="G130" s="10"/>
      <c r="H130" s="10"/>
      <c r="I130" s="10"/>
      <c r="J130" s="10"/>
      <c r="K130" s="10"/>
      <c r="L130" s="10"/>
      <c r="M130" s="58"/>
      <c r="N130" s="10"/>
      <c r="O130" s="126"/>
    </row>
    <row r="131" spans="1:15" ht="15.75">
      <c r="A131" s="28"/>
      <c r="B131" s="29" t="s">
        <v>88</v>
      </c>
      <c r="C131" s="72"/>
      <c r="D131" s="72"/>
      <c r="E131" s="29"/>
      <c r="F131" s="29"/>
      <c r="G131" s="29"/>
      <c r="H131" s="29"/>
      <c r="I131" s="29"/>
      <c r="J131" s="29"/>
      <c r="K131" s="29"/>
      <c r="L131" s="29"/>
      <c r="M131" s="59">
        <f>M57</f>
        <v>112626</v>
      </c>
      <c r="N131" s="29"/>
      <c r="O131" s="126"/>
    </row>
    <row r="132" spans="1:15" ht="15.75">
      <c r="A132" s="28"/>
      <c r="B132" s="29" t="s">
        <v>89</v>
      </c>
      <c r="C132" s="72"/>
      <c r="D132" s="72"/>
      <c r="E132" s="29"/>
      <c r="F132" s="29"/>
      <c r="G132" s="29"/>
      <c r="H132" s="29"/>
      <c r="I132" s="29"/>
      <c r="J132" s="29"/>
      <c r="K132" s="29"/>
      <c r="L132" s="29"/>
      <c r="M132" s="59">
        <f>M69</f>
        <v>112656</v>
      </c>
      <c r="N132" s="29"/>
      <c r="O132" s="126"/>
    </row>
    <row r="133" spans="1:15" ht="15.75">
      <c r="A133" s="28"/>
      <c r="B133" s="29"/>
      <c r="C133" s="29"/>
      <c r="D133" s="29"/>
      <c r="E133" s="29"/>
      <c r="F133" s="29"/>
      <c r="G133" s="29"/>
      <c r="H133" s="29"/>
      <c r="I133" s="29"/>
      <c r="J133" s="29"/>
      <c r="K133" s="29"/>
      <c r="L133" s="29"/>
      <c r="M133" s="67"/>
      <c r="N133" s="29"/>
      <c r="O133" s="126"/>
    </row>
    <row r="134" spans="1:15" ht="15.75">
      <c r="A134" s="2"/>
      <c r="B134" s="5"/>
      <c r="C134" s="5"/>
      <c r="D134" s="5"/>
      <c r="E134" s="5"/>
      <c r="F134" s="5"/>
      <c r="G134" s="5"/>
      <c r="H134" s="5"/>
      <c r="I134" s="5"/>
      <c r="J134" s="5"/>
      <c r="K134" s="5"/>
      <c r="L134" s="5"/>
      <c r="M134" s="56"/>
      <c r="N134" s="5"/>
      <c r="O134" s="126"/>
    </row>
    <row r="135" spans="1:15" ht="15.75">
      <c r="A135" s="8"/>
      <c r="B135" s="186" t="s">
        <v>90</v>
      </c>
      <c r="C135" s="155"/>
      <c r="D135" s="155"/>
      <c r="E135" s="190"/>
      <c r="F135" s="190"/>
      <c r="G135" s="190"/>
      <c r="H135" s="190"/>
      <c r="I135" s="187" t="s">
        <v>165</v>
      </c>
      <c r="J135" s="187"/>
      <c r="K135" s="187" t="s">
        <v>172</v>
      </c>
      <c r="L135" s="155"/>
      <c r="M135" s="188" t="s">
        <v>185</v>
      </c>
      <c r="N135" s="12"/>
      <c r="O135" s="126"/>
    </row>
    <row r="136" spans="1:15" ht="15.75">
      <c r="A136" s="28"/>
      <c r="B136" s="29" t="s">
        <v>91</v>
      </c>
      <c r="C136" s="29"/>
      <c r="D136" s="29"/>
      <c r="E136" s="29"/>
      <c r="F136" s="29"/>
      <c r="G136" s="29"/>
      <c r="H136" s="29"/>
      <c r="I136" s="59">
        <v>35000</v>
      </c>
      <c r="J136" s="29"/>
      <c r="K136" s="46" t="s">
        <v>173</v>
      </c>
      <c r="L136" s="29"/>
      <c r="M136" s="59"/>
      <c r="N136" s="29"/>
      <c r="O136" s="126"/>
    </row>
    <row r="137" spans="1:15" ht="15.75">
      <c r="A137" s="28"/>
      <c r="B137" s="29" t="s">
        <v>92</v>
      </c>
      <c r="C137" s="29"/>
      <c r="D137" s="29"/>
      <c r="E137" s="29"/>
      <c r="F137" s="29"/>
      <c r="G137" s="29"/>
      <c r="H137" s="29"/>
      <c r="I137" s="59">
        <v>16551</v>
      </c>
      <c r="J137" s="29"/>
      <c r="K137" s="59">
        <v>495</v>
      </c>
      <c r="L137" s="29"/>
      <c r="M137" s="59">
        <f>K137+I137</f>
        <v>17046</v>
      </c>
      <c r="N137" s="29"/>
      <c r="O137" s="126"/>
    </row>
    <row r="138" spans="1:15" ht="15.75">
      <c r="A138" s="28"/>
      <c r="B138" s="29" t="s">
        <v>93</v>
      </c>
      <c r="C138" s="29"/>
      <c r="D138" s="29"/>
      <c r="E138" s="29"/>
      <c r="F138" s="29"/>
      <c r="G138" s="29"/>
      <c r="H138" s="29"/>
      <c r="I138" s="29">
        <v>1418</v>
      </c>
      <c r="J138" s="29"/>
      <c r="K138" s="29">
        <v>21</v>
      </c>
      <c r="L138" s="29"/>
      <c r="M138" s="59">
        <f>K138+I138</f>
        <v>1439</v>
      </c>
      <c r="N138" s="29"/>
      <c r="O138" s="126"/>
    </row>
    <row r="139" spans="1:15" ht="15.75">
      <c r="A139" s="28"/>
      <c r="B139" s="29" t="s">
        <v>94</v>
      </c>
      <c r="C139" s="29"/>
      <c r="D139" s="29"/>
      <c r="E139" s="29"/>
      <c r="F139" s="29"/>
      <c r="G139" s="29"/>
      <c r="H139" s="29"/>
      <c r="I139" s="59">
        <f>I137+I138</f>
        <v>17969</v>
      </c>
      <c r="J139" s="29"/>
      <c r="K139" s="59">
        <f>K138+K137</f>
        <v>516</v>
      </c>
      <c r="L139" s="29"/>
      <c r="M139" s="59">
        <f>K139+I139</f>
        <v>18485</v>
      </c>
      <c r="N139" s="29"/>
      <c r="O139" s="126"/>
    </row>
    <row r="140" spans="1:15" ht="15.75">
      <c r="A140" s="28"/>
      <c r="B140" s="29" t="s">
        <v>95</v>
      </c>
      <c r="C140" s="29"/>
      <c r="D140" s="29"/>
      <c r="E140" s="29"/>
      <c r="F140" s="29"/>
      <c r="G140" s="29"/>
      <c r="H140" s="29"/>
      <c r="I140" s="59">
        <f>I136-I139</f>
        <v>17031</v>
      </c>
      <c r="J140" s="29"/>
      <c r="K140" s="46" t="s">
        <v>173</v>
      </c>
      <c r="L140" s="29"/>
      <c r="M140" s="59"/>
      <c r="N140" s="29"/>
      <c r="O140" s="126"/>
    </row>
    <row r="141" spans="1:15" ht="15.75">
      <c r="A141" s="28"/>
      <c r="B141" s="29"/>
      <c r="C141" s="29"/>
      <c r="D141" s="29"/>
      <c r="E141" s="29"/>
      <c r="F141" s="29"/>
      <c r="G141" s="29"/>
      <c r="H141" s="29"/>
      <c r="I141" s="29"/>
      <c r="J141" s="29"/>
      <c r="K141" s="29"/>
      <c r="L141" s="29"/>
      <c r="M141" s="67"/>
      <c r="N141" s="29"/>
      <c r="O141" s="126"/>
    </row>
    <row r="142" spans="1:15" ht="15.75">
      <c r="A142" s="2"/>
      <c r="B142" s="5"/>
      <c r="C142" s="5"/>
      <c r="D142" s="5"/>
      <c r="E142" s="5"/>
      <c r="F142" s="5"/>
      <c r="G142" s="5"/>
      <c r="H142" s="5"/>
      <c r="I142" s="5"/>
      <c r="J142" s="5"/>
      <c r="K142" s="5"/>
      <c r="L142" s="5"/>
      <c r="M142" s="56"/>
      <c r="N142" s="5"/>
      <c r="O142" s="126"/>
    </row>
    <row r="143" spans="1:15" ht="15.75">
      <c r="A143" s="8"/>
      <c r="B143" s="186" t="s">
        <v>96</v>
      </c>
      <c r="C143" s="16"/>
      <c r="D143" s="16"/>
      <c r="E143" s="10"/>
      <c r="F143" s="10"/>
      <c r="G143" s="10"/>
      <c r="H143" s="10"/>
      <c r="I143" s="10"/>
      <c r="J143" s="10"/>
      <c r="K143" s="10"/>
      <c r="L143" s="10"/>
      <c r="M143" s="73"/>
      <c r="N143" s="10"/>
      <c r="O143" s="126"/>
    </row>
    <row r="144" spans="1:15" ht="15.75">
      <c r="A144" s="28"/>
      <c r="B144" s="29" t="s">
        <v>97</v>
      </c>
      <c r="C144" s="29"/>
      <c r="D144" s="29"/>
      <c r="E144" s="29"/>
      <c r="F144" s="29"/>
      <c r="G144" s="29"/>
      <c r="H144" s="29"/>
      <c r="I144" s="29"/>
      <c r="J144" s="29"/>
      <c r="K144" s="29"/>
      <c r="L144" s="29"/>
      <c r="M144" s="66">
        <f>(M79+M82+M83+M84)/-M85</f>
        <v>1.614695340501792</v>
      </c>
      <c r="N144" s="29" t="s">
        <v>186</v>
      </c>
      <c r="O144" s="126"/>
    </row>
    <row r="145" spans="1:15" ht="15.75">
      <c r="A145" s="28"/>
      <c r="B145" s="29" t="s">
        <v>98</v>
      </c>
      <c r="C145" s="29"/>
      <c r="D145" s="29"/>
      <c r="E145" s="29"/>
      <c r="F145" s="29"/>
      <c r="G145" s="29"/>
      <c r="H145" s="29"/>
      <c r="I145" s="29"/>
      <c r="J145" s="29"/>
      <c r="K145" s="29"/>
      <c r="L145" s="29"/>
      <c r="M145" s="74">
        <v>1.42</v>
      </c>
      <c r="N145" s="29" t="s">
        <v>186</v>
      </c>
      <c r="O145" s="126"/>
    </row>
    <row r="146" spans="1:15" ht="15.75">
      <c r="A146" s="28"/>
      <c r="B146" s="29" t="s">
        <v>99</v>
      </c>
      <c r="C146" s="29"/>
      <c r="D146" s="29"/>
      <c r="E146" s="29"/>
      <c r="F146" s="29"/>
      <c r="G146" s="29"/>
      <c r="H146" s="29"/>
      <c r="I146" s="29"/>
      <c r="J146" s="29"/>
      <c r="K146" s="29"/>
      <c r="L146" s="29"/>
      <c r="M146" s="66">
        <f>(M79+SUM(M82:M86))/-M87</f>
        <v>3.191588785046729</v>
      </c>
      <c r="N146" s="29" t="s">
        <v>186</v>
      </c>
      <c r="O146" s="126"/>
    </row>
    <row r="147" spans="1:15" ht="15.75">
      <c r="A147" s="28"/>
      <c r="B147" s="29" t="s">
        <v>100</v>
      </c>
      <c r="C147" s="29"/>
      <c r="D147" s="29"/>
      <c r="E147" s="29"/>
      <c r="F147" s="29"/>
      <c r="G147" s="29"/>
      <c r="H147" s="29"/>
      <c r="I147" s="29"/>
      <c r="J147" s="29"/>
      <c r="K147" s="29"/>
      <c r="L147" s="29"/>
      <c r="M147" s="75">
        <v>3.09</v>
      </c>
      <c r="N147" s="29" t="s">
        <v>186</v>
      </c>
      <c r="O147" s="126"/>
    </row>
    <row r="148" spans="1:15" ht="15.75">
      <c r="A148" s="28"/>
      <c r="B148" s="29"/>
      <c r="C148" s="29"/>
      <c r="D148" s="29"/>
      <c r="E148" s="29"/>
      <c r="F148" s="29"/>
      <c r="G148" s="29"/>
      <c r="H148" s="29"/>
      <c r="I148" s="29"/>
      <c r="J148" s="29"/>
      <c r="K148" s="29"/>
      <c r="L148" s="29"/>
      <c r="M148" s="29"/>
      <c r="N148" s="29"/>
      <c r="O148" s="126"/>
    </row>
    <row r="149" spans="1:15" ht="15.75">
      <c r="A149" s="28"/>
      <c r="B149" s="29"/>
      <c r="C149" s="29"/>
      <c r="D149" s="29"/>
      <c r="E149" s="29"/>
      <c r="F149" s="29"/>
      <c r="G149" s="29"/>
      <c r="H149" s="29"/>
      <c r="I149" s="29"/>
      <c r="J149" s="29"/>
      <c r="K149" s="29"/>
      <c r="L149" s="29"/>
      <c r="M149" s="29"/>
      <c r="N149" s="29"/>
      <c r="O149" s="126"/>
    </row>
    <row r="150" spans="1:15" ht="15.75">
      <c r="A150" s="8"/>
      <c r="B150" s="10"/>
      <c r="C150" s="10"/>
      <c r="D150" s="10"/>
      <c r="E150" s="10"/>
      <c r="F150" s="10"/>
      <c r="G150" s="10"/>
      <c r="H150" s="10"/>
      <c r="I150" s="10"/>
      <c r="J150" s="10"/>
      <c r="K150" s="10"/>
      <c r="L150" s="10"/>
      <c r="M150" s="10"/>
      <c r="N150" s="10"/>
      <c r="O150" s="126"/>
    </row>
    <row r="151" spans="1:15" ht="19.5" thickBot="1">
      <c r="A151" s="132"/>
      <c r="B151" s="133" t="s">
        <v>214</v>
      </c>
      <c r="C151" s="138"/>
      <c r="D151" s="138"/>
      <c r="E151" s="138"/>
      <c r="F151" s="138"/>
      <c r="G151" s="138"/>
      <c r="H151" s="138"/>
      <c r="I151" s="138"/>
      <c r="J151" s="138"/>
      <c r="K151" s="138"/>
      <c r="L151" s="138"/>
      <c r="M151" s="138"/>
      <c r="N151" s="139"/>
      <c r="O151" s="126"/>
    </row>
    <row r="152" spans="1:15" ht="15.75">
      <c r="A152" s="76"/>
      <c r="B152" s="77" t="s">
        <v>101</v>
      </c>
      <c r="C152" s="78"/>
      <c r="D152" s="78"/>
      <c r="E152" s="78"/>
      <c r="F152" s="78"/>
      <c r="G152" s="78"/>
      <c r="H152" s="79"/>
      <c r="I152" s="79"/>
      <c r="J152" s="79"/>
      <c r="K152" s="80">
        <f>M42</f>
        <v>37468</v>
      </c>
      <c r="L152" s="5"/>
      <c r="M152" s="5"/>
      <c r="N152" s="5"/>
      <c r="O152" s="126"/>
    </row>
    <row r="153" spans="1:15" ht="15.75">
      <c r="A153" s="82"/>
      <c r="B153" s="83"/>
      <c r="C153" s="84"/>
      <c r="D153" s="84"/>
      <c r="E153" s="84"/>
      <c r="F153" s="84"/>
      <c r="G153" s="84"/>
      <c r="H153" s="85"/>
      <c r="I153" s="85"/>
      <c r="J153" s="85"/>
      <c r="K153" s="85"/>
      <c r="L153" s="10"/>
      <c r="M153" s="10"/>
      <c r="N153" s="10"/>
      <c r="O153" s="126"/>
    </row>
    <row r="154" spans="1:15" ht="15.75">
      <c r="A154" s="86"/>
      <c r="B154" s="40" t="s">
        <v>102</v>
      </c>
      <c r="C154" s="87"/>
      <c r="D154" s="87"/>
      <c r="E154" s="87"/>
      <c r="F154" s="87"/>
      <c r="G154" s="87"/>
      <c r="H154" s="71"/>
      <c r="I154" s="71"/>
      <c r="J154" s="71"/>
      <c r="K154" s="88">
        <v>0.08185</v>
      </c>
      <c r="L154" s="29"/>
      <c r="M154" s="29"/>
      <c r="N154" s="29"/>
      <c r="O154" s="126"/>
    </row>
    <row r="155" spans="1:15" ht="15.75">
      <c r="A155" s="86"/>
      <c r="B155" s="40" t="s">
        <v>103</v>
      </c>
      <c r="C155" s="87"/>
      <c r="D155" s="87"/>
      <c r="E155" s="87"/>
      <c r="F155" s="87"/>
      <c r="G155" s="87"/>
      <c r="H155" s="71"/>
      <c r="I155" s="71"/>
      <c r="J155" s="71"/>
      <c r="K155" s="45">
        <v>0.07577</v>
      </c>
      <c r="L155" s="29"/>
      <c r="M155" s="29"/>
      <c r="N155" s="29"/>
      <c r="O155" s="126"/>
    </row>
    <row r="156" spans="1:15" ht="15.75">
      <c r="A156" s="86"/>
      <c r="B156" s="40" t="s">
        <v>104</v>
      </c>
      <c r="C156" s="87"/>
      <c r="D156" s="87"/>
      <c r="E156" s="87"/>
      <c r="F156" s="87"/>
      <c r="G156" s="87"/>
      <c r="H156" s="71"/>
      <c r="I156" s="71"/>
      <c r="J156" s="71"/>
      <c r="K156" s="88">
        <f>K154-K155</f>
        <v>0.006080000000000002</v>
      </c>
      <c r="L156" s="29"/>
      <c r="M156" s="29"/>
      <c r="N156" s="29"/>
      <c r="O156" s="126"/>
    </row>
    <row r="157" spans="1:15" ht="15.75">
      <c r="A157" s="86"/>
      <c r="B157" s="40" t="s">
        <v>105</v>
      </c>
      <c r="C157" s="87"/>
      <c r="D157" s="87"/>
      <c r="E157" s="87"/>
      <c r="F157" s="87"/>
      <c r="G157" s="87"/>
      <c r="H157" s="71"/>
      <c r="I157" s="71"/>
      <c r="J157" s="71"/>
      <c r="K157" s="88">
        <v>0.0639</v>
      </c>
      <c r="L157" s="29"/>
      <c r="M157" s="29"/>
      <c r="N157" s="29"/>
      <c r="O157" s="126"/>
    </row>
    <row r="158" spans="1:15" ht="15.75">
      <c r="A158" s="86"/>
      <c r="B158" s="40" t="s">
        <v>106</v>
      </c>
      <c r="C158" s="87"/>
      <c r="D158" s="87"/>
      <c r="E158" s="87"/>
      <c r="F158" s="87"/>
      <c r="G158" s="87"/>
      <c r="H158" s="71"/>
      <c r="I158" s="71"/>
      <c r="J158" s="71"/>
      <c r="K158" s="88">
        <f>M31</f>
        <v>0.04460004474379289</v>
      </c>
      <c r="L158" s="29"/>
      <c r="M158" s="29"/>
      <c r="N158" s="29"/>
      <c r="O158" s="126"/>
    </row>
    <row r="159" spans="1:15" ht="15.75">
      <c r="A159" s="86"/>
      <c r="B159" s="40" t="s">
        <v>107</v>
      </c>
      <c r="C159" s="87"/>
      <c r="D159" s="87"/>
      <c r="E159" s="87"/>
      <c r="F159" s="87"/>
      <c r="G159" s="87"/>
      <c r="H159" s="71"/>
      <c r="I159" s="71"/>
      <c r="J159" s="71"/>
      <c r="K159" s="88">
        <f>K157-K158</f>
        <v>0.01929995525620711</v>
      </c>
      <c r="L159" s="29"/>
      <c r="M159" s="29"/>
      <c r="N159" s="29"/>
      <c r="O159" s="126"/>
    </row>
    <row r="160" spans="1:15" ht="15.75">
      <c r="A160" s="86"/>
      <c r="B160" s="40" t="s">
        <v>108</v>
      </c>
      <c r="C160" s="87"/>
      <c r="D160" s="87"/>
      <c r="E160" s="87"/>
      <c r="F160" s="87"/>
      <c r="G160" s="87"/>
      <c r="H160" s="71"/>
      <c r="I160" s="71"/>
      <c r="J160" s="71"/>
      <c r="K160" s="89" t="s">
        <v>174</v>
      </c>
      <c r="L160" s="29"/>
      <c r="M160" s="29"/>
      <c r="N160" s="29"/>
      <c r="O160" s="126"/>
    </row>
    <row r="161" spans="1:15" ht="15.75">
      <c r="A161" s="86"/>
      <c r="B161" s="40" t="s">
        <v>109</v>
      </c>
      <c r="C161" s="87"/>
      <c r="D161" s="87"/>
      <c r="E161" s="87"/>
      <c r="F161" s="87"/>
      <c r="G161" s="87"/>
      <c r="H161" s="71"/>
      <c r="I161" s="71"/>
      <c r="J161" s="71"/>
      <c r="K161" s="90">
        <v>19.03</v>
      </c>
      <c r="L161" s="29" t="s">
        <v>178</v>
      </c>
      <c r="M161" s="29"/>
      <c r="N161" s="29"/>
      <c r="O161" s="126"/>
    </row>
    <row r="162" spans="1:15" ht="15.75">
      <c r="A162" s="86"/>
      <c r="B162" s="40" t="s">
        <v>110</v>
      </c>
      <c r="C162" s="87"/>
      <c r="D162" s="87"/>
      <c r="E162" s="87"/>
      <c r="F162" s="87"/>
      <c r="G162" s="87"/>
      <c r="H162" s="71"/>
      <c r="I162" s="71"/>
      <c r="J162" s="71"/>
      <c r="K162" s="90">
        <v>15.628</v>
      </c>
      <c r="L162" s="29" t="s">
        <v>178</v>
      </c>
      <c r="M162" s="29"/>
      <c r="N162" s="29"/>
      <c r="O162" s="126"/>
    </row>
    <row r="163" spans="1:15" ht="15.75">
      <c r="A163" s="86"/>
      <c r="B163" s="40" t="s">
        <v>111</v>
      </c>
      <c r="C163" s="87"/>
      <c r="D163" s="87"/>
      <c r="E163" s="87"/>
      <c r="F163" s="87"/>
      <c r="G163" s="87"/>
      <c r="H163" s="71"/>
      <c r="I163" s="71"/>
      <c r="J163" s="71"/>
      <c r="K163" s="88">
        <f>G54/'April 02'!M54</f>
        <v>0.05916448776855448</v>
      </c>
      <c r="L163" s="29"/>
      <c r="M163" s="29"/>
      <c r="N163" s="29"/>
      <c r="O163" s="126"/>
    </row>
    <row r="164" spans="1:15" ht="15.75">
      <c r="A164" s="86"/>
      <c r="B164" s="40" t="s">
        <v>112</v>
      </c>
      <c r="C164" s="87"/>
      <c r="D164" s="87"/>
      <c r="E164" s="87"/>
      <c r="F164" s="87"/>
      <c r="G164" s="87"/>
      <c r="H164" s="71"/>
      <c r="I164" s="71"/>
      <c r="J164" s="71"/>
      <c r="K164" s="88">
        <v>0.1491</v>
      </c>
      <c r="L164" s="29"/>
      <c r="M164" s="29"/>
      <c r="N164" s="29"/>
      <c r="O164" s="126"/>
    </row>
    <row r="165" spans="1:15" ht="15.75">
      <c r="A165" s="86"/>
      <c r="B165" s="40"/>
      <c r="C165" s="40"/>
      <c r="D165" s="40"/>
      <c r="E165" s="40"/>
      <c r="F165" s="40"/>
      <c r="G165" s="40"/>
      <c r="H165" s="29"/>
      <c r="I165" s="29"/>
      <c r="J165" s="29"/>
      <c r="K165" s="67"/>
      <c r="L165" s="29"/>
      <c r="M165" s="91"/>
      <c r="N165" s="29"/>
      <c r="O165" s="126"/>
    </row>
    <row r="166" spans="1:15" ht="15.75">
      <c r="A166" s="92"/>
      <c r="B166" s="17" t="s">
        <v>113</v>
      </c>
      <c r="C166" s="93"/>
      <c r="D166" s="93"/>
      <c r="E166" s="94"/>
      <c r="F166" s="93"/>
      <c r="G166" s="94"/>
      <c r="H166" s="93"/>
      <c r="I166" s="94"/>
      <c r="J166" s="21" t="s">
        <v>166</v>
      </c>
      <c r="K166" s="95" t="s">
        <v>175</v>
      </c>
      <c r="L166" s="10"/>
      <c r="M166" s="10"/>
      <c r="N166" s="10"/>
      <c r="O166" s="126"/>
    </row>
    <row r="167" spans="1:15" ht="15.75">
      <c r="A167" s="96"/>
      <c r="B167" s="40" t="s">
        <v>114</v>
      </c>
      <c r="C167" s="60"/>
      <c r="D167" s="60"/>
      <c r="E167" s="60"/>
      <c r="F167" s="60"/>
      <c r="G167" s="29"/>
      <c r="H167" s="29"/>
      <c r="I167" s="29"/>
      <c r="J167" s="34">
        <v>33</v>
      </c>
      <c r="K167" s="97">
        <v>1094</v>
      </c>
      <c r="L167" s="29"/>
      <c r="M167" s="91"/>
      <c r="N167" s="98"/>
      <c r="O167" s="126"/>
    </row>
    <row r="168" spans="1:15" ht="15.75">
      <c r="A168" s="96"/>
      <c r="B168" s="40" t="s">
        <v>115</v>
      </c>
      <c r="C168" s="60"/>
      <c r="D168" s="60"/>
      <c r="E168" s="60"/>
      <c r="F168" s="60"/>
      <c r="G168" s="29"/>
      <c r="H168" s="29"/>
      <c r="I168" s="29"/>
      <c r="J168" s="34">
        <v>0</v>
      </c>
      <c r="K168" s="97">
        <v>0</v>
      </c>
      <c r="L168" s="29"/>
      <c r="M168" s="91"/>
      <c r="N168" s="98"/>
      <c r="O168" s="126"/>
    </row>
    <row r="169" spans="1:15" ht="15.75">
      <c r="A169" s="96"/>
      <c r="B169" s="189" t="s">
        <v>116</v>
      </c>
      <c r="C169" s="60"/>
      <c r="D169" s="60"/>
      <c r="E169" s="60"/>
      <c r="F169" s="60"/>
      <c r="G169" s="29"/>
      <c r="H169" s="29"/>
      <c r="I169" s="29"/>
      <c r="J169" s="29"/>
      <c r="K169" s="97">
        <v>0</v>
      </c>
      <c r="L169" s="29"/>
      <c r="M169" s="91"/>
      <c r="N169" s="98"/>
      <c r="O169" s="126"/>
    </row>
    <row r="170" spans="1:15" ht="15.75">
      <c r="A170" s="96"/>
      <c r="B170" s="189" t="s">
        <v>117</v>
      </c>
      <c r="C170" s="60"/>
      <c r="D170" s="60"/>
      <c r="E170" s="60"/>
      <c r="F170" s="60"/>
      <c r="G170" s="29"/>
      <c r="H170" s="29"/>
      <c r="I170" s="29"/>
      <c r="J170" s="29"/>
      <c r="K170" s="69" t="s">
        <v>173</v>
      </c>
      <c r="L170" s="29"/>
      <c r="M170" s="91"/>
      <c r="N170" s="98"/>
      <c r="O170" s="126"/>
    </row>
    <row r="171" spans="1:15" ht="15.75">
      <c r="A171" s="99"/>
      <c r="B171" s="189" t="s">
        <v>118</v>
      </c>
      <c r="C171" s="60"/>
      <c r="D171" s="60"/>
      <c r="E171" s="40"/>
      <c r="F171" s="40"/>
      <c r="G171" s="40"/>
      <c r="H171" s="29"/>
      <c r="I171" s="29"/>
      <c r="J171" s="29"/>
      <c r="K171" s="97"/>
      <c r="L171" s="29"/>
      <c r="M171" s="91"/>
      <c r="N171" s="100"/>
      <c r="O171" s="126"/>
    </row>
    <row r="172" spans="1:15" ht="15.75">
      <c r="A172" s="96"/>
      <c r="B172" s="40" t="s">
        <v>119</v>
      </c>
      <c r="C172" s="60"/>
      <c r="D172" s="60"/>
      <c r="E172" s="60"/>
      <c r="F172" s="60"/>
      <c r="G172" s="60"/>
      <c r="H172" s="29"/>
      <c r="I172" s="29"/>
      <c r="J172" s="29">
        <v>8</v>
      </c>
      <c r="K172" s="97">
        <f>M123</f>
        <v>30</v>
      </c>
      <c r="L172" s="29" t="s">
        <v>207</v>
      </c>
      <c r="M172" s="91"/>
      <c r="N172" s="100"/>
      <c r="O172" s="126"/>
    </row>
    <row r="173" spans="1:15" ht="15.75">
      <c r="A173" s="96"/>
      <c r="B173" s="40" t="s">
        <v>120</v>
      </c>
      <c r="C173" s="60"/>
      <c r="D173" s="60"/>
      <c r="E173" s="60"/>
      <c r="F173" s="60"/>
      <c r="G173" s="60"/>
      <c r="H173" s="29"/>
      <c r="I173" s="29"/>
      <c r="J173" s="29">
        <v>17</v>
      </c>
      <c r="K173" s="97">
        <f>'April 02'!K173+M123</f>
        <v>135</v>
      </c>
      <c r="L173" s="29"/>
      <c r="M173" s="91"/>
      <c r="N173" s="100"/>
      <c r="O173" s="126"/>
    </row>
    <row r="174" spans="1:15" ht="15.75">
      <c r="A174" s="96"/>
      <c r="B174" s="40" t="s">
        <v>204</v>
      </c>
      <c r="C174" s="60"/>
      <c r="D174" s="60"/>
      <c r="E174" s="60"/>
      <c r="F174" s="60"/>
      <c r="G174" s="60"/>
      <c r="H174" s="29"/>
      <c r="I174" s="29"/>
      <c r="J174" s="29"/>
      <c r="K174" s="97">
        <v>0</v>
      </c>
      <c r="L174" s="29"/>
      <c r="M174" s="91"/>
      <c r="N174" s="100"/>
      <c r="O174" s="126"/>
    </row>
    <row r="175" spans="1:15" ht="15.75">
      <c r="A175" s="99"/>
      <c r="B175" s="189" t="s">
        <v>121</v>
      </c>
      <c r="C175" s="60"/>
      <c r="D175" s="60"/>
      <c r="E175" s="40"/>
      <c r="F175" s="40"/>
      <c r="G175" s="40"/>
      <c r="H175" s="29"/>
      <c r="I175" s="29"/>
      <c r="J175" s="29"/>
      <c r="K175" s="97"/>
      <c r="L175" s="29"/>
      <c r="M175" s="91"/>
      <c r="N175" s="100"/>
      <c r="O175" s="126"/>
    </row>
    <row r="176" spans="1:15" ht="15.75">
      <c r="A176" s="99"/>
      <c r="B176" s="40" t="s">
        <v>122</v>
      </c>
      <c r="C176" s="60"/>
      <c r="D176" s="60"/>
      <c r="E176" s="40"/>
      <c r="F176" s="40"/>
      <c r="G176" s="40"/>
      <c r="H176" s="29"/>
      <c r="I176" s="29"/>
      <c r="J176" s="29">
        <v>1</v>
      </c>
      <c r="K176" s="97">
        <v>47</v>
      </c>
      <c r="L176" s="29"/>
      <c r="M176" s="91"/>
      <c r="N176" s="100"/>
      <c r="O176" s="126"/>
    </row>
    <row r="177" spans="1:15" ht="15.75">
      <c r="A177" s="96"/>
      <c r="B177" s="40" t="s">
        <v>123</v>
      </c>
      <c r="C177" s="60"/>
      <c r="D177" s="60"/>
      <c r="E177" s="101"/>
      <c r="F177" s="101"/>
      <c r="G177" s="102"/>
      <c r="H177" s="29"/>
      <c r="I177" s="29"/>
      <c r="J177" s="29"/>
      <c r="K177" s="69">
        <v>18.237</v>
      </c>
      <c r="L177" s="29"/>
      <c r="M177" s="91"/>
      <c r="N177" s="100"/>
      <c r="O177" s="126"/>
    </row>
    <row r="178" spans="1:15" ht="15.75">
      <c r="A178" s="96"/>
      <c r="B178" s="40" t="s">
        <v>124</v>
      </c>
      <c r="C178" s="60"/>
      <c r="D178" s="60"/>
      <c r="E178" s="101"/>
      <c r="F178" s="101"/>
      <c r="G178" s="102"/>
      <c r="H178" s="29"/>
      <c r="I178" s="29"/>
      <c r="J178" s="29"/>
      <c r="K178" s="69">
        <v>6</v>
      </c>
      <c r="L178" s="29"/>
      <c r="M178" s="91"/>
      <c r="N178" s="100"/>
      <c r="O178" s="126"/>
    </row>
    <row r="179" spans="1:15" ht="15.75">
      <c r="A179" s="96"/>
      <c r="B179" s="40" t="s">
        <v>125</v>
      </c>
      <c r="C179" s="60"/>
      <c r="D179" s="60"/>
      <c r="E179" s="103"/>
      <c r="F179" s="101"/>
      <c r="G179" s="102"/>
      <c r="H179" s="29"/>
      <c r="I179" s="29"/>
      <c r="J179" s="29"/>
      <c r="K179" s="104">
        <v>1.0333</v>
      </c>
      <c r="L179" s="29"/>
      <c r="M179" s="91"/>
      <c r="N179" s="100"/>
      <c r="O179" s="126"/>
    </row>
    <row r="180" spans="1:15" ht="15.75">
      <c r="A180" s="96"/>
      <c r="B180" s="40"/>
      <c r="C180" s="60"/>
      <c r="D180" s="60"/>
      <c r="E180" s="103"/>
      <c r="F180" s="101"/>
      <c r="G180" s="102"/>
      <c r="H180" s="29"/>
      <c r="I180" s="29"/>
      <c r="J180" s="29"/>
      <c r="K180" s="104"/>
      <c r="L180" s="29"/>
      <c r="M180" s="91"/>
      <c r="N180" s="100"/>
      <c r="O180" s="126"/>
    </row>
    <row r="181" spans="1:15" ht="15.75">
      <c r="A181" s="8"/>
      <c r="B181" s="17" t="s">
        <v>126</v>
      </c>
      <c r="C181" s="93"/>
      <c r="D181" s="93"/>
      <c r="E181" s="94"/>
      <c r="F181" s="93"/>
      <c r="G181" s="94"/>
      <c r="H181" s="93"/>
      <c r="I181" s="95" t="s">
        <v>166</v>
      </c>
      <c r="J181" s="21" t="s">
        <v>167</v>
      </c>
      <c r="K181" s="95" t="s">
        <v>176</v>
      </c>
      <c r="L181" s="21" t="s">
        <v>167</v>
      </c>
      <c r="M181" s="10"/>
      <c r="N181" s="105"/>
      <c r="O181" s="126"/>
    </row>
    <row r="182" spans="1:15" ht="15.75">
      <c r="A182" s="28"/>
      <c r="B182" s="60" t="s">
        <v>127</v>
      </c>
      <c r="C182" s="106"/>
      <c r="D182" s="106"/>
      <c r="E182" s="60"/>
      <c r="F182" s="106"/>
      <c r="G182" s="29"/>
      <c r="H182" s="106"/>
      <c r="I182" s="60">
        <v>2291</v>
      </c>
      <c r="J182" s="106">
        <f>I182/I187</f>
        <v>0.9724108658743633</v>
      </c>
      <c r="K182" s="59">
        <v>109606</v>
      </c>
      <c r="L182" s="107">
        <f>K182/K187</f>
        <v>0.9731855876973345</v>
      </c>
      <c r="M182" s="91"/>
      <c r="N182" s="100"/>
      <c r="O182" s="126"/>
    </row>
    <row r="183" spans="1:15" ht="15.75">
      <c r="A183" s="28"/>
      <c r="B183" s="60" t="s">
        <v>128</v>
      </c>
      <c r="C183" s="106"/>
      <c r="D183" s="106"/>
      <c r="E183" s="60"/>
      <c r="F183" s="106"/>
      <c r="G183" s="29"/>
      <c r="H183" s="108"/>
      <c r="I183" s="60">
        <v>19</v>
      </c>
      <c r="J183" s="106">
        <f>I183/I187</f>
        <v>0.008064516129032258</v>
      </c>
      <c r="K183" s="59">
        <v>707</v>
      </c>
      <c r="L183" s="107">
        <f>K183/K187</f>
        <v>0.006277413741054463</v>
      </c>
      <c r="M183" s="91"/>
      <c r="N183" s="100"/>
      <c r="O183" s="126"/>
    </row>
    <row r="184" spans="1:15" ht="15.75">
      <c r="A184" s="28"/>
      <c r="B184" s="60" t="s">
        <v>129</v>
      </c>
      <c r="C184" s="106"/>
      <c r="D184" s="106"/>
      <c r="E184" s="60"/>
      <c r="F184" s="106"/>
      <c r="G184" s="29"/>
      <c r="H184" s="108"/>
      <c r="I184" s="60">
        <v>11</v>
      </c>
      <c r="J184" s="106">
        <f>I184/I187</f>
        <v>0.00466893039049236</v>
      </c>
      <c r="K184" s="59">
        <v>654</v>
      </c>
      <c r="L184" s="107">
        <f>K184/K187</f>
        <v>0.005806829684087155</v>
      </c>
      <c r="M184" s="91"/>
      <c r="N184" s="100"/>
      <c r="O184" s="126"/>
    </row>
    <row r="185" spans="1:15" ht="15.75">
      <c r="A185" s="28"/>
      <c r="B185" s="60" t="s">
        <v>130</v>
      </c>
      <c r="C185" s="106"/>
      <c r="D185" s="106"/>
      <c r="E185" s="60"/>
      <c r="F185" s="106"/>
      <c r="G185" s="29"/>
      <c r="H185" s="108"/>
      <c r="I185" s="60">
        <f>6+7+9+13</f>
        <v>35</v>
      </c>
      <c r="J185" s="106">
        <f>I185/I187</f>
        <v>0.014855687606112054</v>
      </c>
      <c r="K185" s="59">
        <f>266+200+205+988</f>
        <v>1659</v>
      </c>
      <c r="L185" s="107">
        <f>K185/K187</f>
        <v>0.01473016887752384</v>
      </c>
      <c r="M185" s="91"/>
      <c r="N185" s="100"/>
      <c r="O185" s="126"/>
    </row>
    <row r="186" spans="1:15" ht="15.75">
      <c r="A186" s="28"/>
      <c r="B186" s="31"/>
      <c r="C186" s="106"/>
      <c r="D186" s="106"/>
      <c r="E186" s="60"/>
      <c r="F186" s="106"/>
      <c r="G186" s="29"/>
      <c r="H186" s="108"/>
      <c r="I186" s="60"/>
      <c r="J186" s="106"/>
      <c r="K186" s="59"/>
      <c r="L186" s="107"/>
      <c r="M186" s="91"/>
      <c r="N186" s="100"/>
      <c r="O186" s="126"/>
    </row>
    <row r="187" spans="1:15" ht="15.75">
      <c r="A187" s="28"/>
      <c r="B187" s="29"/>
      <c r="C187" s="29"/>
      <c r="D187" s="29"/>
      <c r="E187" s="29"/>
      <c r="F187" s="29"/>
      <c r="G187" s="29"/>
      <c r="H187" s="29"/>
      <c r="I187" s="38">
        <f>SUM(I182:I186)</f>
        <v>2356</v>
      </c>
      <c r="J187" s="110">
        <f>SUM(J182:J186)</f>
        <v>0.9999999999999999</v>
      </c>
      <c r="K187" s="59">
        <f>SUM(K182:K186)</f>
        <v>112626</v>
      </c>
      <c r="L187" s="110">
        <f>SUM(L182:L186)</f>
        <v>1</v>
      </c>
      <c r="M187" s="29"/>
      <c r="N187" s="29"/>
      <c r="O187" s="126"/>
    </row>
    <row r="188" spans="1:15" ht="15.75">
      <c r="A188" s="28"/>
      <c r="B188" s="29"/>
      <c r="C188" s="29"/>
      <c r="D188" s="29"/>
      <c r="E188" s="29"/>
      <c r="F188" s="29"/>
      <c r="G188" s="29"/>
      <c r="H188" s="29"/>
      <c r="I188" s="38"/>
      <c r="J188" s="110"/>
      <c r="K188" s="59"/>
      <c r="L188" s="110"/>
      <c r="M188" s="29"/>
      <c r="N188" s="29"/>
      <c r="O188" s="126"/>
    </row>
    <row r="189" spans="1:15" ht="15.75">
      <c r="A189" s="8"/>
      <c r="B189" s="10"/>
      <c r="C189" s="10"/>
      <c r="D189" s="10"/>
      <c r="E189" s="10"/>
      <c r="F189" s="10"/>
      <c r="G189" s="10"/>
      <c r="H189" s="10"/>
      <c r="I189" s="61"/>
      <c r="J189" s="113"/>
      <c r="K189" s="114"/>
      <c r="L189" s="113"/>
      <c r="M189" s="10"/>
      <c r="N189" s="10"/>
      <c r="O189" s="126"/>
    </row>
    <row r="190" spans="1:15" ht="15.75">
      <c r="A190" s="115"/>
      <c r="B190" s="17" t="s">
        <v>132</v>
      </c>
      <c r="C190" s="116"/>
      <c r="D190" s="116"/>
      <c r="E190" s="21" t="s">
        <v>147</v>
      </c>
      <c r="F190" s="19"/>
      <c r="G190" s="17" t="s">
        <v>156</v>
      </c>
      <c r="H190" s="15"/>
      <c r="I190" s="15"/>
      <c r="J190" s="15"/>
      <c r="K190" s="15"/>
      <c r="L190" s="15"/>
      <c r="M190" s="15"/>
      <c r="N190" s="15"/>
      <c r="O190" s="126"/>
    </row>
    <row r="191" spans="1:15" ht="15.75">
      <c r="A191" s="115"/>
      <c r="B191" s="15"/>
      <c r="C191" s="15"/>
      <c r="D191" s="15"/>
      <c r="E191" s="10"/>
      <c r="F191" s="10"/>
      <c r="G191" s="10"/>
      <c r="H191" s="15"/>
      <c r="I191" s="15"/>
      <c r="J191" s="15"/>
      <c r="K191" s="15"/>
      <c r="L191" s="15"/>
      <c r="M191" s="15"/>
      <c r="N191" s="15"/>
      <c r="O191" s="126"/>
    </row>
    <row r="192" spans="1:15" ht="15.75">
      <c r="A192" s="115"/>
      <c r="B192" s="16" t="s">
        <v>133</v>
      </c>
      <c r="C192" s="117"/>
      <c r="D192" s="117"/>
      <c r="E192" s="118" t="s">
        <v>148</v>
      </c>
      <c r="F192" s="16"/>
      <c r="G192" s="16" t="s">
        <v>157</v>
      </c>
      <c r="H192" s="117"/>
      <c r="I192" s="117"/>
      <c r="J192" s="15"/>
      <c r="K192" s="15"/>
      <c r="L192" s="15"/>
      <c r="M192" s="15"/>
      <c r="N192" s="15"/>
      <c r="O192" s="126"/>
    </row>
    <row r="193" spans="1:15" ht="15.75">
      <c r="A193" s="115"/>
      <c r="B193" s="16" t="s">
        <v>134</v>
      </c>
      <c r="C193" s="117"/>
      <c r="D193" s="117"/>
      <c r="E193" s="118" t="s">
        <v>149</v>
      </c>
      <c r="F193" s="16"/>
      <c r="G193" s="16" t="s">
        <v>158</v>
      </c>
      <c r="H193" s="117"/>
      <c r="I193" s="117"/>
      <c r="J193" s="15"/>
      <c r="K193" s="15"/>
      <c r="L193" s="15"/>
      <c r="M193" s="15"/>
      <c r="N193" s="15"/>
      <c r="O193" s="126"/>
    </row>
    <row r="194" spans="1:15" ht="15.75">
      <c r="A194" s="115"/>
      <c r="B194" s="16"/>
      <c r="C194" s="117"/>
      <c r="D194" s="117"/>
      <c r="E194" s="118"/>
      <c r="F194" s="16"/>
      <c r="G194" s="16"/>
      <c r="H194" s="117"/>
      <c r="I194" s="117"/>
      <c r="J194" s="15"/>
      <c r="K194" s="15"/>
      <c r="L194" s="15"/>
      <c r="M194" s="15"/>
      <c r="N194" s="15"/>
      <c r="O194" s="126"/>
    </row>
    <row r="195" spans="1:15" ht="15.75">
      <c r="A195" s="115"/>
      <c r="B195" s="16"/>
      <c r="C195" s="117"/>
      <c r="D195" s="117"/>
      <c r="E195" s="118"/>
      <c r="F195" s="16"/>
      <c r="G195" s="16"/>
      <c r="H195" s="117"/>
      <c r="I195" s="117"/>
      <c r="J195" s="15"/>
      <c r="K195" s="15"/>
      <c r="L195" s="15"/>
      <c r="M195" s="15"/>
      <c r="N195" s="15"/>
      <c r="O195" s="126"/>
    </row>
    <row r="196" spans="1:15" ht="18.75">
      <c r="A196" s="115"/>
      <c r="B196" s="54" t="s">
        <v>214</v>
      </c>
      <c r="C196" s="117"/>
      <c r="D196" s="117"/>
      <c r="E196" s="118"/>
      <c r="F196" s="16"/>
      <c r="G196" s="16"/>
      <c r="H196" s="117"/>
      <c r="I196" s="117"/>
      <c r="J196" s="15"/>
      <c r="K196" s="15"/>
      <c r="L196" s="15"/>
      <c r="M196" s="15"/>
      <c r="N196" s="15"/>
      <c r="O196" s="126"/>
    </row>
    <row r="197" spans="1:14" ht="15">
      <c r="A197" s="127"/>
      <c r="B197" s="127"/>
      <c r="C197" s="127"/>
      <c r="D197" s="127"/>
      <c r="E197" s="127"/>
      <c r="F197" s="127"/>
      <c r="G197" s="127"/>
      <c r="H197" s="127"/>
      <c r="I197" s="127"/>
      <c r="J197" s="127"/>
      <c r="K197" s="127"/>
      <c r="L197" s="127"/>
      <c r="M197" s="127"/>
      <c r="N197" s="127"/>
    </row>
  </sheetData>
  <printOptions horizontalCentered="1" verticalCentered="1"/>
  <pageMargins left="0.5118110236220472" right="0.5118110236220472" top="0.2755905511811024" bottom="0.6299212598425197" header="0" footer="0"/>
  <pageSetup horizontalDpi="600" verticalDpi="600" orientation="landscape" paperSize="9" scale="50" r:id="rId2"/>
  <headerFooter alignWithMargins="0">
    <oddFooter xml:space="preserve">&amp;L </oddFooter>
  </headerFooter>
  <rowBreaks count="3" manualBreakCount="3">
    <brk id="49" max="14" man="1"/>
    <brk id="102" max="14" man="1"/>
    <brk id="151" max="14" man="1"/>
  </rowBreaks>
  <drawing r:id="rId1"/>
</worksheet>
</file>

<file path=xl/worksheets/sheet14.xml><?xml version="1.0" encoding="utf-8"?>
<worksheet xmlns="http://schemas.openxmlformats.org/spreadsheetml/2006/main" xmlns:r="http://schemas.openxmlformats.org/officeDocument/2006/relationships">
  <dimension ref="A1:O197"/>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4" width="9.6640625" style="1" customWidth="1"/>
    <col min="5" max="5" width="13.6640625" style="1" customWidth="1"/>
    <col min="6" max="6" width="3.6640625" style="1" customWidth="1"/>
    <col min="7" max="7" width="12.6640625" style="1" customWidth="1"/>
    <col min="8" max="8" width="3.6640625" style="1" customWidth="1"/>
    <col min="9" max="9" width="12.6640625" style="1" customWidth="1"/>
    <col min="10" max="10" width="6.6640625" style="1" customWidth="1"/>
    <col min="11" max="11" width="12.6640625" style="1" customWidth="1"/>
    <col min="12" max="12" width="6.6640625" style="1" customWidth="1"/>
    <col min="13" max="13" width="14.6640625" style="1" customWidth="1"/>
    <col min="14" max="14" width="22.77734375" style="1" customWidth="1"/>
    <col min="15" max="16384" width="9.6640625" style="1" customWidth="1"/>
  </cols>
  <sheetData>
    <row r="1" spans="1:15" ht="20.25">
      <c r="A1" s="2"/>
      <c r="B1" s="3" t="s">
        <v>0</v>
      </c>
      <c r="C1" s="4"/>
      <c r="D1" s="4"/>
      <c r="E1" s="5"/>
      <c r="F1" s="5"/>
      <c r="G1" s="5"/>
      <c r="H1" s="5"/>
      <c r="I1" s="5"/>
      <c r="J1" s="5"/>
      <c r="K1" s="5"/>
      <c r="L1" s="5"/>
      <c r="M1" s="5"/>
      <c r="N1" s="5"/>
      <c r="O1" s="126"/>
    </row>
    <row r="2" spans="1:15" ht="15.75">
      <c r="A2" s="8"/>
      <c r="B2" s="9"/>
      <c r="C2" s="9"/>
      <c r="D2" s="9"/>
      <c r="E2" s="10"/>
      <c r="F2" s="10"/>
      <c r="G2" s="10"/>
      <c r="H2" s="10"/>
      <c r="I2" s="10"/>
      <c r="J2" s="10"/>
      <c r="K2" s="10"/>
      <c r="L2" s="10"/>
      <c r="M2" s="10"/>
      <c r="N2" s="10"/>
      <c r="O2" s="126"/>
    </row>
    <row r="3" spans="1:15" ht="15.75">
      <c r="A3" s="11"/>
      <c r="B3" s="155" t="s">
        <v>1</v>
      </c>
      <c r="C3" s="10"/>
      <c r="D3" s="10"/>
      <c r="E3" s="10"/>
      <c r="F3" s="10"/>
      <c r="G3" s="10"/>
      <c r="H3" s="10"/>
      <c r="I3" s="10"/>
      <c r="J3" s="10"/>
      <c r="K3" s="10"/>
      <c r="L3" s="10"/>
      <c r="M3" s="10"/>
      <c r="N3" s="10"/>
      <c r="O3" s="126"/>
    </row>
    <row r="4" spans="1:15" ht="15.75">
      <c r="A4" s="8"/>
      <c r="B4" s="9"/>
      <c r="C4" s="9"/>
      <c r="D4" s="9"/>
      <c r="E4" s="10"/>
      <c r="F4" s="10"/>
      <c r="G4" s="10"/>
      <c r="H4" s="10"/>
      <c r="I4" s="10"/>
      <c r="J4" s="10"/>
      <c r="K4" s="10"/>
      <c r="L4" s="10"/>
      <c r="M4" s="10"/>
      <c r="N4" s="10"/>
      <c r="O4" s="126"/>
    </row>
    <row r="5" spans="1:15" ht="15.75">
      <c r="A5" s="8"/>
      <c r="B5" s="13" t="s">
        <v>2</v>
      </c>
      <c r="C5" s="14"/>
      <c r="D5" s="14"/>
      <c r="E5" s="10"/>
      <c r="F5" s="10"/>
      <c r="G5" s="10"/>
      <c r="H5" s="10"/>
      <c r="I5" s="10"/>
      <c r="J5" s="10"/>
      <c r="K5" s="10"/>
      <c r="L5" s="10"/>
      <c r="M5" s="10"/>
      <c r="N5" s="10"/>
      <c r="O5" s="126"/>
    </row>
    <row r="6" spans="1:15" ht="15.75">
      <c r="A6" s="8"/>
      <c r="B6" s="13" t="s">
        <v>3</v>
      </c>
      <c r="C6" s="14"/>
      <c r="D6" s="14"/>
      <c r="E6" s="10"/>
      <c r="F6" s="10"/>
      <c r="G6" s="10"/>
      <c r="H6" s="10"/>
      <c r="I6" s="10"/>
      <c r="J6" s="10"/>
      <c r="K6" s="10"/>
      <c r="L6" s="10"/>
      <c r="M6" s="10"/>
      <c r="N6" s="10"/>
      <c r="O6" s="126"/>
    </row>
    <row r="7" spans="1:15" ht="15.75">
      <c r="A7" s="8"/>
      <c r="B7" s="13" t="s">
        <v>4</v>
      </c>
      <c r="C7" s="14"/>
      <c r="D7" s="14"/>
      <c r="E7" s="10"/>
      <c r="F7" s="10"/>
      <c r="G7" s="10"/>
      <c r="H7" s="10"/>
      <c r="I7" s="10"/>
      <c r="J7" s="10"/>
      <c r="K7" s="10"/>
      <c r="L7" s="10"/>
      <c r="M7" s="10"/>
      <c r="N7" s="10"/>
      <c r="O7" s="126"/>
    </row>
    <row r="8" spans="1:15" ht="15.75">
      <c r="A8" s="8"/>
      <c r="B8" s="13" t="s">
        <v>5</v>
      </c>
      <c r="C8" s="14"/>
      <c r="D8" s="14"/>
      <c r="E8" s="10"/>
      <c r="F8" s="10"/>
      <c r="G8" s="10"/>
      <c r="H8" s="10"/>
      <c r="I8" s="10"/>
      <c r="J8" s="10"/>
      <c r="K8" s="10"/>
      <c r="L8" s="10"/>
      <c r="M8" s="10"/>
      <c r="N8" s="10"/>
      <c r="O8" s="126"/>
    </row>
    <row r="9" spans="1:15" ht="15.75">
      <c r="A9" s="8"/>
      <c r="B9" s="15"/>
      <c r="C9" s="14"/>
      <c r="D9" s="14"/>
      <c r="E9" s="10"/>
      <c r="F9" s="10"/>
      <c r="G9" s="10"/>
      <c r="H9" s="10"/>
      <c r="I9" s="10"/>
      <c r="J9" s="10"/>
      <c r="K9" s="10"/>
      <c r="L9" s="10"/>
      <c r="M9" s="10"/>
      <c r="N9" s="10"/>
      <c r="O9" s="126"/>
    </row>
    <row r="10" spans="1:15" ht="15.75">
      <c r="A10" s="8"/>
      <c r="B10" s="13"/>
      <c r="C10" s="14"/>
      <c r="D10" s="14"/>
      <c r="E10" s="16"/>
      <c r="F10" s="16"/>
      <c r="G10" s="10"/>
      <c r="H10" s="10"/>
      <c r="I10" s="10"/>
      <c r="J10" s="10"/>
      <c r="K10" s="10"/>
      <c r="L10" s="10"/>
      <c r="M10" s="10"/>
      <c r="N10" s="10"/>
      <c r="O10" s="126"/>
    </row>
    <row r="11" spans="1:15" ht="15.75">
      <c r="A11" s="8"/>
      <c r="B11" s="17" t="s">
        <v>6</v>
      </c>
      <c r="C11" s="16"/>
      <c r="D11" s="16"/>
      <c r="E11" s="10"/>
      <c r="F11" s="10"/>
      <c r="G11" s="10"/>
      <c r="H11" s="10"/>
      <c r="I11" s="10"/>
      <c r="J11" s="10"/>
      <c r="K11" s="10"/>
      <c r="L11" s="10"/>
      <c r="M11" s="10"/>
      <c r="N11" s="10"/>
      <c r="O11" s="126"/>
    </row>
    <row r="12" spans="1:15" ht="15.75">
      <c r="A12" s="8"/>
      <c r="B12" s="16"/>
      <c r="C12" s="16"/>
      <c r="D12" s="16"/>
      <c r="E12" s="10"/>
      <c r="F12" s="10"/>
      <c r="G12" s="10"/>
      <c r="H12" s="10"/>
      <c r="I12" s="10"/>
      <c r="J12" s="10"/>
      <c r="K12" s="10"/>
      <c r="L12" s="10"/>
      <c r="M12" s="10"/>
      <c r="N12" s="10"/>
      <c r="O12" s="126"/>
    </row>
    <row r="13" spans="1:15" ht="15.75">
      <c r="A13" s="2"/>
      <c r="B13" s="5"/>
      <c r="C13" s="5"/>
      <c r="D13" s="5"/>
      <c r="E13" s="5"/>
      <c r="F13" s="5"/>
      <c r="G13" s="5"/>
      <c r="H13" s="5"/>
      <c r="I13" s="5"/>
      <c r="J13" s="5"/>
      <c r="K13" s="5"/>
      <c r="L13" s="5"/>
      <c r="M13" s="5"/>
      <c r="N13" s="5"/>
      <c r="O13" s="126"/>
    </row>
    <row r="14" spans="1:15" ht="15.75">
      <c r="A14" s="8"/>
      <c r="B14" s="17" t="s">
        <v>192</v>
      </c>
      <c r="C14" s="17"/>
      <c r="D14" s="17"/>
      <c r="E14" s="19"/>
      <c r="F14" s="19"/>
      <c r="G14" s="19"/>
      <c r="H14" s="19"/>
      <c r="I14" s="19"/>
      <c r="J14" s="19"/>
      <c r="K14" s="19"/>
      <c r="L14" s="19"/>
      <c r="M14" s="20" t="s">
        <v>179</v>
      </c>
      <c r="N14" s="19"/>
      <c r="O14" s="126"/>
    </row>
    <row r="15" spans="1:15" ht="15.75">
      <c r="A15" s="8"/>
      <c r="B15" s="17" t="s">
        <v>201</v>
      </c>
      <c r="C15" s="17"/>
      <c r="D15" s="17"/>
      <c r="E15" s="19"/>
      <c r="F15" s="19"/>
      <c r="G15" s="19"/>
      <c r="H15" s="19"/>
      <c r="I15" s="21"/>
      <c r="J15" s="129"/>
      <c r="K15" s="21" t="s">
        <v>205</v>
      </c>
      <c r="L15" s="129">
        <v>1</v>
      </c>
      <c r="M15" s="20"/>
      <c r="N15" s="19"/>
      <c r="O15" s="126"/>
    </row>
    <row r="16" spans="1:15" ht="15.75">
      <c r="A16" s="8"/>
      <c r="B16" s="17" t="s">
        <v>202</v>
      </c>
      <c r="C16" s="17"/>
      <c r="D16" s="17"/>
      <c r="E16" s="19"/>
      <c r="F16" s="19"/>
      <c r="G16" s="19"/>
      <c r="H16" s="19"/>
      <c r="I16" s="21"/>
      <c r="J16" s="129"/>
      <c r="K16" s="21" t="s">
        <v>205</v>
      </c>
      <c r="L16" s="129">
        <v>1</v>
      </c>
      <c r="M16" s="20"/>
      <c r="N16" s="19"/>
      <c r="O16" s="126"/>
    </row>
    <row r="17" spans="1:15" ht="15.75">
      <c r="A17" s="8"/>
      <c r="B17" s="17" t="s">
        <v>193</v>
      </c>
      <c r="C17" s="17"/>
      <c r="D17" s="17"/>
      <c r="E17" s="19"/>
      <c r="F17" s="19"/>
      <c r="G17" s="19"/>
      <c r="H17" s="19"/>
      <c r="I17" s="19"/>
      <c r="J17" s="19"/>
      <c r="K17" s="19"/>
      <c r="L17" s="19"/>
      <c r="M17" s="21" t="s">
        <v>180</v>
      </c>
      <c r="N17" s="19"/>
      <c r="O17" s="126"/>
    </row>
    <row r="18" spans="1:15" ht="15.75">
      <c r="A18" s="8"/>
      <c r="B18" s="17" t="s">
        <v>7</v>
      </c>
      <c r="C18" s="17"/>
      <c r="D18" s="17"/>
      <c r="E18" s="19"/>
      <c r="F18" s="19"/>
      <c r="G18" s="19"/>
      <c r="H18" s="19"/>
      <c r="I18" s="19"/>
      <c r="J18" s="19"/>
      <c r="K18" s="19"/>
      <c r="L18" s="19"/>
      <c r="M18" s="22">
        <v>37580</v>
      </c>
      <c r="N18" s="19"/>
      <c r="O18" s="126"/>
    </row>
    <row r="19" spans="1:15" ht="15.75">
      <c r="A19" s="8"/>
      <c r="B19" s="10"/>
      <c r="C19" s="10"/>
      <c r="D19" s="10"/>
      <c r="E19" s="10"/>
      <c r="F19" s="10"/>
      <c r="G19" s="10"/>
      <c r="H19" s="10"/>
      <c r="I19" s="10"/>
      <c r="J19" s="10"/>
      <c r="K19" s="10"/>
      <c r="L19" s="10"/>
      <c r="M19" s="23"/>
      <c r="N19" s="10"/>
      <c r="O19" s="126"/>
    </row>
    <row r="20" spans="1:15" ht="15.75">
      <c r="A20" s="8"/>
      <c r="B20" s="24" t="s">
        <v>8</v>
      </c>
      <c r="C20" s="10"/>
      <c r="D20" s="10"/>
      <c r="E20" s="10"/>
      <c r="F20" s="10"/>
      <c r="G20" s="10"/>
      <c r="H20" s="10"/>
      <c r="I20" s="10"/>
      <c r="J20" s="10"/>
      <c r="K20" s="23" t="s">
        <v>168</v>
      </c>
      <c r="L20" s="10"/>
      <c r="M20" s="15"/>
      <c r="N20" s="10"/>
      <c r="O20" s="126"/>
    </row>
    <row r="21" spans="1:15" ht="15.75">
      <c r="A21" s="8"/>
      <c r="B21" s="10"/>
      <c r="C21" s="10"/>
      <c r="D21" s="10"/>
      <c r="E21" s="10"/>
      <c r="F21" s="10"/>
      <c r="G21" s="10"/>
      <c r="H21" s="10"/>
      <c r="I21" s="10"/>
      <c r="J21" s="10"/>
      <c r="K21" s="10"/>
      <c r="L21" s="10"/>
      <c r="M21" s="25"/>
      <c r="N21" s="10"/>
      <c r="O21" s="126"/>
    </row>
    <row r="22" spans="1:15" ht="15.75">
      <c r="A22" s="8"/>
      <c r="B22" s="10"/>
      <c r="C22" s="175" t="s">
        <v>209</v>
      </c>
      <c r="D22" s="175" t="s">
        <v>210</v>
      </c>
      <c r="E22" s="177" t="s">
        <v>139</v>
      </c>
      <c r="F22" s="177"/>
      <c r="G22" s="177" t="s">
        <v>150</v>
      </c>
      <c r="H22" s="177"/>
      <c r="I22" s="177" t="s">
        <v>159</v>
      </c>
      <c r="J22" s="27"/>
      <c r="K22" s="27"/>
      <c r="L22" s="15"/>
      <c r="M22" s="15"/>
      <c r="N22" s="10"/>
      <c r="O22" s="126"/>
    </row>
    <row r="23" spans="1:15" ht="15.75">
      <c r="A23" s="28"/>
      <c r="B23" s="29" t="s">
        <v>9</v>
      </c>
      <c r="C23" s="176" t="s">
        <v>136</v>
      </c>
      <c r="D23" s="176" t="s">
        <v>136</v>
      </c>
      <c r="E23" s="30" t="s">
        <v>140</v>
      </c>
      <c r="F23" s="30"/>
      <c r="G23" s="30" t="s">
        <v>140</v>
      </c>
      <c r="H23" s="30"/>
      <c r="I23" s="30" t="s">
        <v>160</v>
      </c>
      <c r="J23" s="30"/>
      <c r="K23" s="30"/>
      <c r="L23" s="31"/>
      <c r="M23" s="31"/>
      <c r="N23" s="29"/>
      <c r="O23" s="126"/>
    </row>
    <row r="24" spans="1:15" ht="15.75">
      <c r="A24" s="123"/>
      <c r="B24" s="32" t="s">
        <v>10</v>
      </c>
      <c r="C24" s="32"/>
      <c r="D24" s="32"/>
      <c r="E24" s="33" t="s">
        <v>140</v>
      </c>
      <c r="F24" s="33"/>
      <c r="G24" s="33" t="s">
        <v>140</v>
      </c>
      <c r="H24" s="33"/>
      <c r="I24" s="33" t="s">
        <v>160</v>
      </c>
      <c r="J24" s="30"/>
      <c r="K24" s="30"/>
      <c r="L24" s="31"/>
      <c r="M24" s="31"/>
      <c r="N24" s="29"/>
      <c r="O24" s="126"/>
    </row>
    <row r="25" spans="1:15" ht="15.75">
      <c r="A25" s="28"/>
      <c r="B25" s="29" t="s">
        <v>11</v>
      </c>
      <c r="C25" s="29"/>
      <c r="D25" s="29"/>
      <c r="E25" s="34" t="s">
        <v>141</v>
      </c>
      <c r="F25" s="30"/>
      <c r="G25" s="34" t="s">
        <v>151</v>
      </c>
      <c r="H25" s="30"/>
      <c r="I25" s="34" t="s">
        <v>161</v>
      </c>
      <c r="J25" s="30"/>
      <c r="K25" s="34"/>
      <c r="L25" s="31"/>
      <c r="M25" s="31"/>
      <c r="N25" s="29"/>
      <c r="O25" s="126"/>
    </row>
    <row r="26" spans="1:15" ht="15.75">
      <c r="A26" s="28"/>
      <c r="B26" s="29"/>
      <c r="C26" s="29"/>
      <c r="D26" s="29"/>
      <c r="E26" s="29"/>
      <c r="F26" s="30"/>
      <c r="G26" s="30"/>
      <c r="H26" s="30"/>
      <c r="I26" s="30"/>
      <c r="J26" s="30"/>
      <c r="K26" s="30"/>
      <c r="L26" s="31"/>
      <c r="M26" s="31"/>
      <c r="N26" s="29"/>
      <c r="O26" s="126"/>
    </row>
    <row r="27" spans="1:15" ht="15.75">
      <c r="A27" s="28"/>
      <c r="B27" s="29" t="s">
        <v>12</v>
      </c>
      <c r="C27" s="29"/>
      <c r="D27" s="29"/>
      <c r="E27" s="35">
        <v>44350</v>
      </c>
      <c r="F27" s="36"/>
      <c r="G27" s="35">
        <v>119000</v>
      </c>
      <c r="H27" s="35"/>
      <c r="I27" s="35">
        <v>17650</v>
      </c>
      <c r="J27" s="35"/>
      <c r="K27" s="35"/>
      <c r="L27" s="37"/>
      <c r="M27" s="35">
        <f>I27+G27+E27</f>
        <v>181000</v>
      </c>
      <c r="N27" s="38"/>
      <c r="O27" s="126"/>
    </row>
    <row r="28" spans="1:15" ht="15.75">
      <c r="A28" s="28"/>
      <c r="B28" s="29" t="s">
        <v>13</v>
      </c>
      <c r="C28" s="125">
        <v>0</v>
      </c>
      <c r="D28" s="125">
        <v>0.798368</v>
      </c>
      <c r="E28" s="35">
        <f>E27*C28</f>
        <v>0</v>
      </c>
      <c r="F28" s="36"/>
      <c r="G28" s="35">
        <f>G27*D28</f>
        <v>95005.792</v>
      </c>
      <c r="H28" s="35"/>
      <c r="I28" s="35">
        <v>17650</v>
      </c>
      <c r="J28" s="35"/>
      <c r="K28" s="35"/>
      <c r="L28" s="37"/>
      <c r="M28" s="35">
        <f>I28+G28+E28</f>
        <v>112655.792</v>
      </c>
      <c r="N28" s="38"/>
      <c r="O28" s="126"/>
    </row>
    <row r="29" spans="1:15" ht="15.75">
      <c r="A29" s="123"/>
      <c r="B29" s="32" t="s">
        <v>14</v>
      </c>
      <c r="C29" s="125">
        <v>0</v>
      </c>
      <c r="D29" s="125">
        <v>0.778377</v>
      </c>
      <c r="E29" s="41">
        <f>E27*C29</f>
        <v>0</v>
      </c>
      <c r="F29" s="42"/>
      <c r="G29" s="41">
        <f>G27*D29</f>
        <v>92626.863</v>
      </c>
      <c r="H29" s="41"/>
      <c r="I29" s="41">
        <v>17650</v>
      </c>
      <c r="J29" s="41"/>
      <c r="K29" s="41"/>
      <c r="L29" s="43"/>
      <c r="M29" s="41">
        <f>I29+G29+E29</f>
        <v>110276.863</v>
      </c>
      <c r="N29" s="38"/>
      <c r="O29" s="126"/>
    </row>
    <row r="30" spans="1:15" ht="15.75">
      <c r="A30" s="28"/>
      <c r="B30" s="29" t="s">
        <v>15</v>
      </c>
      <c r="C30" s="39"/>
      <c r="D30" s="39"/>
      <c r="E30" s="34" t="s">
        <v>142</v>
      </c>
      <c r="F30" s="29"/>
      <c r="G30" s="34" t="s">
        <v>145</v>
      </c>
      <c r="H30" s="34"/>
      <c r="I30" s="34" t="s">
        <v>162</v>
      </c>
      <c r="J30" s="34"/>
      <c r="K30" s="34"/>
      <c r="L30" s="31"/>
      <c r="M30" s="31"/>
      <c r="N30" s="29"/>
      <c r="O30" s="126"/>
    </row>
    <row r="31" spans="1:15" ht="15.75">
      <c r="A31" s="28"/>
      <c r="B31" s="29" t="s">
        <v>16</v>
      </c>
      <c r="C31" s="29"/>
      <c r="D31" s="29"/>
      <c r="E31" s="44">
        <v>0.042525</v>
      </c>
      <c r="F31" s="29"/>
      <c r="G31" s="44">
        <v>0.042525</v>
      </c>
      <c r="H31" s="45"/>
      <c r="I31" s="44">
        <v>0.046525</v>
      </c>
      <c r="J31" s="45"/>
      <c r="K31" s="44"/>
      <c r="L31" s="31"/>
      <c r="M31" s="45">
        <f>SUMPRODUCT(E31:I31,E28:I28)/M28</f>
        <v>0.043151687707277404</v>
      </c>
      <c r="N31" s="29"/>
      <c r="O31" s="126"/>
    </row>
    <row r="32" spans="1:15" ht="15.75">
      <c r="A32" s="28"/>
      <c r="B32" s="29" t="s">
        <v>17</v>
      </c>
      <c r="C32" s="29"/>
      <c r="D32" s="29"/>
      <c r="E32" s="44">
        <v>0.0440031</v>
      </c>
      <c r="F32" s="29"/>
      <c r="G32" s="44">
        <v>0.0440031</v>
      </c>
      <c r="H32" s="45"/>
      <c r="I32" s="44">
        <v>0.0480031</v>
      </c>
      <c r="J32" s="45"/>
      <c r="K32" s="44"/>
      <c r="L32" s="31"/>
      <c r="M32" s="31"/>
      <c r="N32" s="29"/>
      <c r="O32" s="126"/>
    </row>
    <row r="33" spans="1:15" ht="15.75">
      <c r="A33" s="28"/>
      <c r="B33" s="29" t="s">
        <v>18</v>
      </c>
      <c r="C33" s="29"/>
      <c r="D33" s="29"/>
      <c r="E33" s="34" t="s">
        <v>143</v>
      </c>
      <c r="F33" s="29"/>
      <c r="G33" s="34" t="s">
        <v>152</v>
      </c>
      <c r="H33" s="34"/>
      <c r="I33" s="34" t="s">
        <v>152</v>
      </c>
      <c r="J33" s="34"/>
      <c r="K33" s="34"/>
      <c r="L33" s="31"/>
      <c r="M33" s="31"/>
      <c r="N33" s="29"/>
      <c r="O33" s="126"/>
    </row>
    <row r="34" spans="1:15" ht="15.75">
      <c r="A34" s="28"/>
      <c r="B34" s="29" t="s">
        <v>19</v>
      </c>
      <c r="C34" s="29"/>
      <c r="D34" s="29"/>
      <c r="E34" s="34" t="s">
        <v>144</v>
      </c>
      <c r="F34" s="29"/>
      <c r="G34" s="34" t="s">
        <v>153</v>
      </c>
      <c r="H34" s="34"/>
      <c r="I34" s="34" t="s">
        <v>153</v>
      </c>
      <c r="J34" s="34"/>
      <c r="K34" s="34"/>
      <c r="L34" s="31"/>
      <c r="M34" s="31"/>
      <c r="N34" s="29"/>
      <c r="O34" s="126"/>
    </row>
    <row r="35" spans="1:15" ht="15.75">
      <c r="A35" s="28"/>
      <c r="B35" s="29" t="s">
        <v>20</v>
      </c>
      <c r="C35" s="29"/>
      <c r="D35" s="29"/>
      <c r="E35" s="34" t="s">
        <v>145</v>
      </c>
      <c r="F35" s="29"/>
      <c r="G35" s="34" t="s">
        <v>154</v>
      </c>
      <c r="H35" s="34"/>
      <c r="I35" s="34" t="s">
        <v>163</v>
      </c>
      <c r="J35" s="34"/>
      <c r="K35" s="34"/>
      <c r="L35" s="31"/>
      <c r="M35" s="31"/>
      <c r="N35" s="29"/>
      <c r="O35" s="126"/>
    </row>
    <row r="36" spans="1:15" ht="15.75">
      <c r="A36" s="28"/>
      <c r="B36" s="29"/>
      <c r="C36" s="29"/>
      <c r="D36" s="29"/>
      <c r="E36" s="46"/>
      <c r="F36" s="46"/>
      <c r="G36" s="29"/>
      <c r="H36" s="46"/>
      <c r="I36" s="46"/>
      <c r="J36" s="46"/>
      <c r="K36" s="46"/>
      <c r="L36" s="46"/>
      <c r="M36" s="46"/>
      <c r="N36" s="29"/>
      <c r="O36" s="126"/>
    </row>
    <row r="37" spans="1:15" ht="15.75">
      <c r="A37" s="28"/>
      <c r="B37" s="29" t="s">
        <v>21</v>
      </c>
      <c r="C37" s="29"/>
      <c r="D37" s="29"/>
      <c r="E37" s="29"/>
      <c r="F37" s="29"/>
      <c r="G37" s="130"/>
      <c r="H37" s="29"/>
      <c r="I37" s="130"/>
      <c r="J37" s="29"/>
      <c r="K37" s="29"/>
      <c r="L37" s="29"/>
      <c r="M37" s="45">
        <f>(I27)/(E27+G27)</f>
        <v>0.10805019895928987</v>
      </c>
      <c r="N37" s="29"/>
      <c r="O37" s="126"/>
    </row>
    <row r="38" spans="1:15" ht="15.75">
      <c r="A38" s="28"/>
      <c r="B38" s="29" t="s">
        <v>22</v>
      </c>
      <c r="C38" s="29"/>
      <c r="D38" s="29"/>
      <c r="E38" s="29"/>
      <c r="F38" s="29"/>
      <c r="G38" s="130"/>
      <c r="H38" s="29"/>
      <c r="I38" s="130"/>
      <c r="J38" s="29"/>
      <c r="K38" s="29"/>
      <c r="L38" s="29"/>
      <c r="M38" s="45">
        <f>(I29)/(E29+G29)</f>
        <v>0.19054947375255493</v>
      </c>
      <c r="N38" s="29"/>
      <c r="O38" s="126"/>
    </row>
    <row r="39" spans="1:15" ht="15.75">
      <c r="A39" s="28"/>
      <c r="B39" s="29" t="s">
        <v>23</v>
      </c>
      <c r="C39" s="29"/>
      <c r="D39" s="29"/>
      <c r="E39" s="29"/>
      <c r="F39" s="29"/>
      <c r="G39" s="29"/>
      <c r="H39" s="29"/>
      <c r="I39" s="29"/>
      <c r="J39" s="29"/>
      <c r="K39" s="34" t="s">
        <v>169</v>
      </c>
      <c r="L39" s="34" t="s">
        <v>177</v>
      </c>
      <c r="M39" s="35">
        <v>72850</v>
      </c>
      <c r="N39" s="29"/>
      <c r="O39" s="126"/>
    </row>
    <row r="40" spans="1:15" ht="15.75">
      <c r="A40" s="28"/>
      <c r="B40" s="29"/>
      <c r="C40" s="29"/>
      <c r="D40" s="29"/>
      <c r="E40" s="29"/>
      <c r="F40" s="29"/>
      <c r="G40" s="29"/>
      <c r="H40" s="29"/>
      <c r="I40" s="29"/>
      <c r="J40" s="29"/>
      <c r="K40" s="29"/>
      <c r="L40" s="29"/>
      <c r="M40" s="47"/>
      <c r="N40" s="29"/>
      <c r="O40" s="126"/>
    </row>
    <row r="41" spans="1:15" ht="15.75">
      <c r="A41" s="28"/>
      <c r="B41" s="29" t="s">
        <v>24</v>
      </c>
      <c r="C41" s="29"/>
      <c r="D41" s="29"/>
      <c r="E41" s="29"/>
      <c r="F41" s="29"/>
      <c r="G41" s="29"/>
      <c r="H41" s="29"/>
      <c r="I41" s="29"/>
      <c r="J41" s="29"/>
      <c r="K41" s="34"/>
      <c r="L41" s="34"/>
      <c r="M41" s="34" t="s">
        <v>181</v>
      </c>
      <c r="N41" s="29"/>
      <c r="O41" s="126"/>
    </row>
    <row r="42" spans="1:15" ht="15.75">
      <c r="A42" s="28"/>
      <c r="B42" s="32" t="s">
        <v>25</v>
      </c>
      <c r="C42" s="32"/>
      <c r="D42" s="32"/>
      <c r="E42" s="32"/>
      <c r="F42" s="32"/>
      <c r="G42" s="32"/>
      <c r="H42" s="32"/>
      <c r="I42" s="32"/>
      <c r="J42" s="32"/>
      <c r="K42" s="48"/>
      <c r="L42" s="48"/>
      <c r="M42" s="49">
        <v>37560</v>
      </c>
      <c r="N42" s="29"/>
      <c r="O42" s="126"/>
    </row>
    <row r="43" spans="1:15" ht="15.75">
      <c r="A43" s="28"/>
      <c r="B43" s="29" t="s">
        <v>26</v>
      </c>
      <c r="C43" s="29"/>
      <c r="D43" s="29"/>
      <c r="E43" s="29"/>
      <c r="F43" s="29"/>
      <c r="G43" s="29"/>
      <c r="H43" s="29"/>
      <c r="I43" s="29"/>
      <c r="J43" s="29">
        <f>M43-K43+1</f>
        <v>92</v>
      </c>
      <c r="K43" s="50">
        <v>37376</v>
      </c>
      <c r="L43" s="51"/>
      <c r="M43" s="50">
        <v>37467</v>
      </c>
      <c r="N43" s="29"/>
      <c r="O43" s="126"/>
    </row>
    <row r="44" spans="1:15" ht="15.75">
      <c r="A44" s="28"/>
      <c r="B44" s="29" t="s">
        <v>27</v>
      </c>
      <c r="C44" s="29"/>
      <c r="D44" s="29"/>
      <c r="E44" s="29"/>
      <c r="F44" s="29"/>
      <c r="G44" s="29"/>
      <c r="H44" s="29"/>
      <c r="I44" s="29"/>
      <c r="J44" s="29">
        <f>M44-K44+1</f>
        <v>92</v>
      </c>
      <c r="K44" s="50">
        <v>37468</v>
      </c>
      <c r="L44" s="51"/>
      <c r="M44" s="50">
        <v>37559</v>
      </c>
      <c r="N44" s="29"/>
      <c r="O44" s="126"/>
    </row>
    <row r="45" spans="1:15" ht="15.75">
      <c r="A45" s="28"/>
      <c r="B45" s="29" t="s">
        <v>28</v>
      </c>
      <c r="C45" s="29"/>
      <c r="D45" s="29"/>
      <c r="E45" s="29"/>
      <c r="F45" s="29"/>
      <c r="G45" s="29"/>
      <c r="H45" s="29"/>
      <c r="I45" s="29"/>
      <c r="J45" s="29"/>
      <c r="K45" s="50"/>
      <c r="L45" s="51"/>
      <c r="M45" s="50" t="s">
        <v>182</v>
      </c>
      <c r="N45" s="29"/>
      <c r="O45" s="126"/>
    </row>
    <row r="46" spans="1:15" ht="15.75">
      <c r="A46" s="28"/>
      <c r="B46" s="29" t="s">
        <v>29</v>
      </c>
      <c r="C46" s="29"/>
      <c r="D46" s="29"/>
      <c r="E46" s="29"/>
      <c r="F46" s="29"/>
      <c r="G46" s="29"/>
      <c r="H46" s="29"/>
      <c r="I46" s="29"/>
      <c r="J46" s="29"/>
      <c r="K46" s="50"/>
      <c r="L46" s="51"/>
      <c r="M46" s="50">
        <v>37551</v>
      </c>
      <c r="N46" s="29"/>
      <c r="O46" s="126"/>
    </row>
    <row r="47" spans="1:15" ht="15.75">
      <c r="A47" s="28"/>
      <c r="B47" s="29"/>
      <c r="C47" s="29"/>
      <c r="D47" s="29"/>
      <c r="E47" s="29"/>
      <c r="F47" s="29"/>
      <c r="G47" s="29"/>
      <c r="H47" s="29"/>
      <c r="I47" s="29"/>
      <c r="J47" s="29"/>
      <c r="K47" s="50"/>
      <c r="L47" s="51"/>
      <c r="M47" s="50"/>
      <c r="N47" s="29"/>
      <c r="O47" s="126"/>
    </row>
    <row r="48" spans="1:15" ht="15.75">
      <c r="A48" s="8"/>
      <c r="B48" s="10"/>
      <c r="C48" s="10"/>
      <c r="D48" s="10"/>
      <c r="E48" s="10"/>
      <c r="F48" s="10"/>
      <c r="G48" s="10"/>
      <c r="H48" s="10"/>
      <c r="I48" s="10"/>
      <c r="J48" s="10"/>
      <c r="K48" s="52"/>
      <c r="L48" s="53"/>
      <c r="M48" s="52"/>
      <c r="N48" s="10"/>
      <c r="O48" s="126"/>
    </row>
    <row r="49" spans="1:15" ht="19.5" thickBot="1">
      <c r="A49" s="132"/>
      <c r="B49" s="133" t="s">
        <v>215</v>
      </c>
      <c r="C49" s="134"/>
      <c r="D49" s="134"/>
      <c r="E49" s="134"/>
      <c r="F49" s="134"/>
      <c r="G49" s="134"/>
      <c r="H49" s="134"/>
      <c r="I49" s="134"/>
      <c r="J49" s="134"/>
      <c r="K49" s="134"/>
      <c r="L49" s="134"/>
      <c r="M49" s="135"/>
      <c r="N49" s="136"/>
      <c r="O49" s="126"/>
    </row>
    <row r="50" spans="1:15" ht="15.75">
      <c r="A50" s="2"/>
      <c r="B50" s="5"/>
      <c r="C50" s="5"/>
      <c r="D50" s="5"/>
      <c r="E50" s="5"/>
      <c r="F50" s="5"/>
      <c r="G50" s="5"/>
      <c r="H50" s="5"/>
      <c r="I50" s="5"/>
      <c r="J50" s="5"/>
      <c r="K50" s="5"/>
      <c r="L50" s="5"/>
      <c r="M50" s="56"/>
      <c r="N50" s="5"/>
      <c r="O50" s="126"/>
    </row>
    <row r="51" spans="1:15" ht="15.75">
      <c r="A51" s="8"/>
      <c r="B51" s="57" t="s">
        <v>31</v>
      </c>
      <c r="C51" s="16"/>
      <c r="D51" s="16"/>
      <c r="E51" s="10"/>
      <c r="F51" s="10"/>
      <c r="G51" s="10"/>
      <c r="H51" s="10"/>
      <c r="I51" s="10"/>
      <c r="J51" s="10"/>
      <c r="K51" s="10"/>
      <c r="L51" s="10"/>
      <c r="M51" s="58"/>
      <c r="N51" s="10"/>
      <c r="O51" s="126"/>
    </row>
    <row r="52" spans="1:15" ht="15.75">
      <c r="A52" s="8"/>
      <c r="B52" s="16"/>
      <c r="C52" s="16"/>
      <c r="D52" s="16"/>
      <c r="E52" s="10"/>
      <c r="F52" s="10"/>
      <c r="G52" s="10"/>
      <c r="H52" s="10"/>
      <c r="I52" s="10"/>
      <c r="J52" s="10"/>
      <c r="K52" s="10"/>
      <c r="L52" s="10"/>
      <c r="M52" s="58"/>
      <c r="N52" s="10"/>
      <c r="O52" s="126"/>
    </row>
    <row r="53" spans="1:15" ht="63">
      <c r="A53" s="191"/>
      <c r="B53" s="192" t="s">
        <v>32</v>
      </c>
      <c r="C53" s="193" t="s">
        <v>137</v>
      </c>
      <c r="D53" s="193"/>
      <c r="E53" s="193" t="s">
        <v>146</v>
      </c>
      <c r="F53" s="193"/>
      <c r="G53" s="193" t="s">
        <v>155</v>
      </c>
      <c r="H53" s="193"/>
      <c r="I53" s="193" t="s">
        <v>164</v>
      </c>
      <c r="J53" s="193"/>
      <c r="K53" s="193" t="s">
        <v>170</v>
      </c>
      <c r="L53" s="193"/>
      <c r="M53" s="194" t="s">
        <v>183</v>
      </c>
      <c r="N53" s="10"/>
      <c r="O53" s="126"/>
    </row>
    <row r="54" spans="1:15" ht="15.75">
      <c r="A54" s="28"/>
      <c r="B54" s="29" t="s">
        <v>33</v>
      </c>
      <c r="C54" s="38">
        <v>180976</v>
      </c>
      <c r="D54" s="38"/>
      <c r="E54" s="59">
        <v>112626</v>
      </c>
      <c r="F54" s="38"/>
      <c r="G54" s="38">
        <f>2349+5+2120</f>
        <v>4474</v>
      </c>
      <c r="H54" s="38"/>
      <c r="I54" s="38">
        <f>5+2120</f>
        <v>2125</v>
      </c>
      <c r="J54" s="38"/>
      <c r="K54" s="38">
        <v>0</v>
      </c>
      <c r="L54" s="38"/>
      <c r="M54" s="59">
        <f>E54-G54+I54-K54</f>
        <v>110277</v>
      </c>
      <c r="N54" s="29"/>
      <c r="O54" s="126"/>
    </row>
    <row r="55" spans="1:15" ht="15.75">
      <c r="A55" s="28"/>
      <c r="B55" s="29" t="s">
        <v>34</v>
      </c>
      <c r="C55" s="38">
        <v>24</v>
      </c>
      <c r="D55" s="38"/>
      <c r="E55" s="59">
        <v>0</v>
      </c>
      <c r="F55" s="38"/>
      <c r="G55" s="38">
        <v>0</v>
      </c>
      <c r="H55" s="38"/>
      <c r="I55" s="38">
        <v>0</v>
      </c>
      <c r="J55" s="38"/>
      <c r="K55" s="38">
        <v>0</v>
      </c>
      <c r="L55" s="38"/>
      <c r="M55" s="59">
        <f>E55-G55</f>
        <v>0</v>
      </c>
      <c r="N55" s="29"/>
      <c r="O55" s="126"/>
    </row>
    <row r="56" spans="1:15" ht="15.75">
      <c r="A56" s="28"/>
      <c r="B56" s="29"/>
      <c r="C56" s="38"/>
      <c r="D56" s="38"/>
      <c r="E56" s="59"/>
      <c r="F56" s="38"/>
      <c r="G56" s="38"/>
      <c r="H56" s="38"/>
      <c r="I56" s="38"/>
      <c r="J56" s="38"/>
      <c r="K56" s="38"/>
      <c r="L56" s="38"/>
      <c r="M56" s="59"/>
      <c r="N56" s="29"/>
      <c r="O56" s="126"/>
    </row>
    <row r="57" spans="1:15" ht="15.75">
      <c r="A57" s="28"/>
      <c r="B57" s="29" t="s">
        <v>35</v>
      </c>
      <c r="C57" s="38">
        <f>SUM(C54:C56)</f>
        <v>181000</v>
      </c>
      <c r="D57" s="38"/>
      <c r="E57" s="60">
        <f>E54</f>
        <v>112626</v>
      </c>
      <c r="F57" s="38"/>
      <c r="G57" s="38">
        <f>SUM(G54:G56)</f>
        <v>4474</v>
      </c>
      <c r="H57" s="38"/>
      <c r="I57" s="38">
        <f>SUM(I54:I56)</f>
        <v>2125</v>
      </c>
      <c r="J57" s="38"/>
      <c r="K57" s="38">
        <f>SUM(K54:K56)</f>
        <v>0</v>
      </c>
      <c r="L57" s="38"/>
      <c r="M57" s="60">
        <f>SUM(M54:M56)</f>
        <v>110277</v>
      </c>
      <c r="N57" s="29"/>
      <c r="O57" s="126"/>
    </row>
    <row r="58" spans="1:15" ht="15.75">
      <c r="A58" s="28"/>
      <c r="B58" s="29"/>
      <c r="C58" s="38"/>
      <c r="D58" s="38"/>
      <c r="E58" s="38"/>
      <c r="F58" s="38"/>
      <c r="G58" s="38"/>
      <c r="H58" s="38"/>
      <c r="I58" s="38"/>
      <c r="J58" s="38"/>
      <c r="K58" s="38"/>
      <c r="L58" s="38"/>
      <c r="M58" s="60"/>
      <c r="N58" s="29"/>
      <c r="O58" s="126"/>
    </row>
    <row r="59" spans="1:15" ht="15.75">
      <c r="A59" s="8"/>
      <c r="B59" s="155" t="s">
        <v>36</v>
      </c>
      <c r="C59" s="61"/>
      <c r="D59" s="61"/>
      <c r="E59" s="61"/>
      <c r="F59" s="61"/>
      <c r="G59" s="61"/>
      <c r="H59" s="61"/>
      <c r="I59" s="61"/>
      <c r="J59" s="61"/>
      <c r="K59" s="61"/>
      <c r="L59" s="61"/>
      <c r="M59" s="62"/>
      <c r="N59" s="10"/>
      <c r="O59" s="126"/>
    </row>
    <row r="60" spans="1:15" ht="15.75">
      <c r="A60" s="8"/>
      <c r="B60" s="10"/>
      <c r="C60" s="61"/>
      <c r="D60" s="61"/>
      <c r="E60" s="61"/>
      <c r="F60" s="61"/>
      <c r="G60" s="61"/>
      <c r="H60" s="61"/>
      <c r="I60" s="61"/>
      <c r="J60" s="61"/>
      <c r="K60" s="61"/>
      <c r="L60" s="61"/>
      <c r="M60" s="62"/>
      <c r="N60" s="10"/>
      <c r="O60" s="126"/>
    </row>
    <row r="61" spans="1:15" ht="15.75">
      <c r="A61" s="28"/>
      <c r="B61" s="29" t="s">
        <v>33</v>
      </c>
      <c r="C61" s="38"/>
      <c r="D61" s="38"/>
      <c r="E61" s="38"/>
      <c r="F61" s="38"/>
      <c r="G61" s="38"/>
      <c r="H61" s="38"/>
      <c r="I61" s="38"/>
      <c r="J61" s="38"/>
      <c r="K61" s="38"/>
      <c r="L61" s="38"/>
      <c r="M61" s="60"/>
      <c r="N61" s="29"/>
      <c r="O61" s="126"/>
    </row>
    <row r="62" spans="1:15" ht="15.75">
      <c r="A62" s="28"/>
      <c r="B62" s="29" t="s">
        <v>34</v>
      </c>
      <c r="C62" s="38"/>
      <c r="D62" s="38"/>
      <c r="E62" s="38"/>
      <c r="F62" s="38"/>
      <c r="G62" s="38"/>
      <c r="H62" s="38"/>
      <c r="I62" s="38"/>
      <c r="J62" s="38"/>
      <c r="K62" s="38"/>
      <c r="L62" s="38"/>
      <c r="M62" s="60"/>
      <c r="N62" s="29"/>
      <c r="O62" s="126"/>
    </row>
    <row r="63" spans="1:15" ht="15.75">
      <c r="A63" s="28"/>
      <c r="B63" s="29"/>
      <c r="C63" s="38"/>
      <c r="D63" s="38"/>
      <c r="E63" s="38"/>
      <c r="F63" s="38"/>
      <c r="G63" s="38"/>
      <c r="H63" s="38"/>
      <c r="I63" s="38"/>
      <c r="J63" s="38"/>
      <c r="K63" s="38"/>
      <c r="L63" s="38"/>
      <c r="M63" s="60"/>
      <c r="N63" s="29"/>
      <c r="O63" s="126"/>
    </row>
    <row r="64" spans="1:15" ht="15.75">
      <c r="A64" s="28"/>
      <c r="B64" s="29" t="s">
        <v>35</v>
      </c>
      <c r="C64" s="38"/>
      <c r="D64" s="38"/>
      <c r="E64" s="38"/>
      <c r="F64" s="38"/>
      <c r="G64" s="38"/>
      <c r="H64" s="38"/>
      <c r="I64" s="38"/>
      <c r="J64" s="38"/>
      <c r="K64" s="38"/>
      <c r="L64" s="38"/>
      <c r="M64" s="38"/>
      <c r="N64" s="29"/>
      <c r="O64" s="126"/>
    </row>
    <row r="65" spans="1:15" ht="15.75">
      <c r="A65" s="28"/>
      <c r="B65" s="29"/>
      <c r="C65" s="38"/>
      <c r="D65" s="38"/>
      <c r="E65" s="38"/>
      <c r="F65" s="38"/>
      <c r="G65" s="38"/>
      <c r="H65" s="38"/>
      <c r="I65" s="38"/>
      <c r="J65" s="38"/>
      <c r="K65" s="38"/>
      <c r="L65" s="38"/>
      <c r="M65" s="38"/>
      <c r="N65" s="29"/>
      <c r="O65" s="126"/>
    </row>
    <row r="66" spans="1:15" ht="15.75">
      <c r="A66" s="28"/>
      <c r="B66" s="29" t="s">
        <v>37</v>
      </c>
      <c r="C66" s="38">
        <v>0</v>
      </c>
      <c r="D66" s="38"/>
      <c r="E66" s="38">
        <v>0</v>
      </c>
      <c r="F66" s="38"/>
      <c r="G66" s="38"/>
      <c r="H66" s="38"/>
      <c r="I66" s="38"/>
      <c r="J66" s="38"/>
      <c r="K66" s="38"/>
      <c r="L66" s="38"/>
      <c r="M66" s="59">
        <f>E66-G66+I66-K66</f>
        <v>0</v>
      </c>
      <c r="N66" s="29"/>
      <c r="O66" s="126"/>
    </row>
    <row r="67" spans="1:15" ht="15.75">
      <c r="A67" s="28"/>
      <c r="B67" s="29" t="s">
        <v>38</v>
      </c>
      <c r="C67" s="38">
        <v>0</v>
      </c>
      <c r="D67" s="38"/>
      <c r="E67" s="38">
        <v>0</v>
      </c>
      <c r="F67" s="38"/>
      <c r="G67" s="38"/>
      <c r="H67" s="38"/>
      <c r="I67" s="38"/>
      <c r="J67" s="38"/>
      <c r="K67" s="38"/>
      <c r="L67" s="38"/>
      <c r="M67" s="60">
        <v>0</v>
      </c>
      <c r="N67" s="29"/>
      <c r="O67" s="126"/>
    </row>
    <row r="68" spans="1:15" ht="15.75">
      <c r="A68" s="28"/>
      <c r="B68" s="29" t="s">
        <v>39</v>
      </c>
      <c r="C68" s="38">
        <v>0</v>
      </c>
      <c r="D68" s="38"/>
      <c r="E68" s="38">
        <v>30</v>
      </c>
      <c r="F68" s="38"/>
      <c r="G68" s="38"/>
      <c r="H68" s="38"/>
      <c r="I68" s="38"/>
      <c r="J68" s="38"/>
      <c r="K68" s="38"/>
      <c r="L68" s="38"/>
      <c r="M68" s="60">
        <v>0</v>
      </c>
      <c r="N68" s="29"/>
      <c r="O68" s="126"/>
    </row>
    <row r="69" spans="1:15" ht="15.75">
      <c r="A69" s="28"/>
      <c r="B69" s="29" t="s">
        <v>40</v>
      </c>
      <c r="C69" s="60">
        <f>SUM(C57:C68)</f>
        <v>181000</v>
      </c>
      <c r="D69" s="60"/>
      <c r="E69" s="60">
        <f>SUM(E57:E68)</f>
        <v>112656</v>
      </c>
      <c r="F69" s="38"/>
      <c r="G69" s="60"/>
      <c r="H69" s="38"/>
      <c r="I69" s="60"/>
      <c r="J69" s="38"/>
      <c r="K69" s="60"/>
      <c r="L69" s="38"/>
      <c r="M69" s="60">
        <f>SUM(M57:M68)</f>
        <v>110277</v>
      </c>
      <c r="N69" s="29"/>
      <c r="O69" s="126"/>
    </row>
    <row r="70" spans="1:15" ht="15.75">
      <c r="A70" s="28"/>
      <c r="B70" s="29"/>
      <c r="C70" s="38"/>
      <c r="D70" s="38"/>
      <c r="E70" s="38"/>
      <c r="F70" s="38"/>
      <c r="G70" s="38"/>
      <c r="H70" s="38"/>
      <c r="I70" s="38"/>
      <c r="J70" s="38"/>
      <c r="K70" s="38"/>
      <c r="L70" s="38"/>
      <c r="M70" s="60"/>
      <c r="N70" s="29"/>
      <c r="O70" s="126"/>
    </row>
    <row r="71" spans="1:15" ht="15.75">
      <c r="A71" s="8"/>
      <c r="B71" s="10"/>
      <c r="C71" s="10"/>
      <c r="D71" s="10"/>
      <c r="E71" s="10"/>
      <c r="F71" s="10"/>
      <c r="G71" s="10"/>
      <c r="H71" s="10"/>
      <c r="I71" s="10"/>
      <c r="J71" s="10"/>
      <c r="K71" s="10"/>
      <c r="L71" s="10"/>
      <c r="M71" s="10"/>
      <c r="N71" s="10"/>
      <c r="O71" s="126"/>
    </row>
    <row r="72" spans="1:15" ht="15.75">
      <c r="A72" s="8"/>
      <c r="B72" s="57" t="s">
        <v>41</v>
      </c>
      <c r="C72" s="17"/>
      <c r="D72" s="17"/>
      <c r="E72" s="17"/>
      <c r="F72" s="17"/>
      <c r="G72" s="17"/>
      <c r="H72" s="17"/>
      <c r="I72" s="17"/>
      <c r="J72" s="21"/>
      <c r="K72" s="21" t="s">
        <v>171</v>
      </c>
      <c r="L72" s="21"/>
      <c r="M72" s="21" t="s">
        <v>184</v>
      </c>
      <c r="N72" s="10"/>
      <c r="O72" s="126"/>
    </row>
    <row r="73" spans="1:15" ht="15.75">
      <c r="A73" s="28"/>
      <c r="B73" s="29" t="s">
        <v>42</v>
      </c>
      <c r="C73" s="29"/>
      <c r="D73" s="29"/>
      <c r="E73" s="29"/>
      <c r="F73" s="29"/>
      <c r="G73" s="29"/>
      <c r="H73" s="29"/>
      <c r="I73" s="29"/>
      <c r="J73" s="29"/>
      <c r="K73" s="38">
        <v>0</v>
      </c>
      <c r="L73" s="29"/>
      <c r="M73" s="59">
        <v>0</v>
      </c>
      <c r="N73" s="29"/>
      <c r="O73" s="126"/>
    </row>
    <row r="74" spans="1:15" ht="15.75">
      <c r="A74" s="28"/>
      <c r="B74" s="29" t="s">
        <v>43</v>
      </c>
      <c r="C74" s="46" t="s">
        <v>138</v>
      </c>
      <c r="D74" s="46"/>
      <c r="E74" s="64">
        <f>M46</f>
        <v>37551</v>
      </c>
      <c r="F74" s="29"/>
      <c r="G74" s="29"/>
      <c r="H74" s="29"/>
      <c r="I74" s="29"/>
      <c r="J74" s="29"/>
      <c r="K74" s="38">
        <f>4474+30</f>
        <v>4504</v>
      </c>
      <c r="L74" s="29"/>
      <c r="M74" s="59"/>
      <c r="N74" s="29"/>
      <c r="O74" s="126"/>
    </row>
    <row r="75" spans="1:15" ht="15.75">
      <c r="A75" s="28"/>
      <c r="B75" s="29" t="s">
        <v>44</v>
      </c>
      <c r="C75" s="29"/>
      <c r="D75" s="29"/>
      <c r="E75" s="29"/>
      <c r="F75" s="29"/>
      <c r="G75" s="29"/>
      <c r="H75" s="29"/>
      <c r="I75" s="29"/>
      <c r="J75" s="29"/>
      <c r="K75" s="38"/>
      <c r="L75" s="29"/>
      <c r="M75" s="59">
        <f>1864-12+817+23+44-842-5</f>
        <v>1889</v>
      </c>
      <c r="N75" s="29"/>
      <c r="O75" s="126"/>
    </row>
    <row r="76" spans="1:15" ht="15.75">
      <c r="A76" s="28"/>
      <c r="B76" s="29" t="s">
        <v>45</v>
      </c>
      <c r="C76" s="29"/>
      <c r="D76" s="29"/>
      <c r="E76" s="29"/>
      <c r="F76" s="29"/>
      <c r="G76" s="29"/>
      <c r="H76" s="29"/>
      <c r="I76" s="29"/>
      <c r="J76" s="29"/>
      <c r="K76" s="38"/>
      <c r="L76" s="29"/>
      <c r="M76" s="59">
        <v>0</v>
      </c>
      <c r="N76" s="29"/>
      <c r="O76" s="126"/>
    </row>
    <row r="77" spans="1:15" ht="15.75">
      <c r="A77" s="28"/>
      <c r="B77" s="29" t="s">
        <v>46</v>
      </c>
      <c r="C77" s="29"/>
      <c r="D77" s="29"/>
      <c r="E77" s="29"/>
      <c r="F77" s="29"/>
      <c r="G77" s="29"/>
      <c r="H77" s="29"/>
      <c r="I77" s="29"/>
      <c r="J77" s="29"/>
      <c r="K77" s="38">
        <f>SUM(K73:K76)</f>
        <v>4504</v>
      </c>
      <c r="L77" s="29"/>
      <c r="M77" s="60">
        <f>SUM(M73:M76)</f>
        <v>1889</v>
      </c>
      <c r="N77" s="29"/>
      <c r="O77" s="126"/>
    </row>
    <row r="78" spans="1:15" ht="15.75">
      <c r="A78" s="28"/>
      <c r="B78" s="29" t="s">
        <v>47</v>
      </c>
      <c r="C78" s="29"/>
      <c r="D78" s="29"/>
      <c r="E78" s="29"/>
      <c r="F78" s="29"/>
      <c r="G78" s="29"/>
      <c r="H78" s="29"/>
      <c r="I78" s="29"/>
      <c r="J78" s="29"/>
      <c r="K78" s="38">
        <v>0</v>
      </c>
      <c r="L78" s="29"/>
      <c r="M78" s="59">
        <v>0</v>
      </c>
      <c r="N78" s="29"/>
      <c r="O78" s="126"/>
    </row>
    <row r="79" spans="1:15" ht="15.75">
      <c r="A79" s="28"/>
      <c r="B79" s="29" t="s">
        <v>48</v>
      </c>
      <c r="C79" s="29"/>
      <c r="D79" s="29"/>
      <c r="E79" s="29"/>
      <c r="F79" s="29"/>
      <c r="G79" s="29"/>
      <c r="H79" s="29"/>
      <c r="I79" s="29"/>
      <c r="J79" s="29"/>
      <c r="K79" s="38">
        <f>K77+K78</f>
        <v>4504</v>
      </c>
      <c r="L79" s="29"/>
      <c r="M79" s="60">
        <f>M77+M78</f>
        <v>1889</v>
      </c>
      <c r="N79" s="29"/>
      <c r="O79" s="126"/>
    </row>
    <row r="80" spans="1:15" ht="15.75">
      <c r="A80" s="28"/>
      <c r="B80" s="185" t="s">
        <v>49</v>
      </c>
      <c r="C80" s="65"/>
      <c r="D80" s="65"/>
      <c r="E80" s="29"/>
      <c r="F80" s="29"/>
      <c r="G80" s="29"/>
      <c r="H80" s="29"/>
      <c r="I80" s="29"/>
      <c r="J80" s="29"/>
      <c r="K80" s="38"/>
      <c r="L80" s="29"/>
      <c r="M80" s="59"/>
      <c r="N80" s="29"/>
      <c r="O80" s="126"/>
    </row>
    <row r="81" spans="1:15" ht="15.75">
      <c r="A81" s="28">
        <v>1</v>
      </c>
      <c r="B81" s="29" t="s">
        <v>50</v>
      </c>
      <c r="C81" s="29"/>
      <c r="D81" s="29"/>
      <c r="E81" s="29"/>
      <c r="F81" s="29"/>
      <c r="G81" s="29"/>
      <c r="H81" s="29"/>
      <c r="I81" s="29"/>
      <c r="J81" s="29"/>
      <c r="K81" s="29"/>
      <c r="L81" s="29"/>
      <c r="M81" s="59">
        <v>0</v>
      </c>
      <c r="N81" s="29"/>
      <c r="O81" s="126"/>
    </row>
    <row r="82" spans="1:15" ht="15.75">
      <c r="A82" s="28">
        <v>2</v>
      </c>
      <c r="B82" s="29" t="s">
        <v>51</v>
      </c>
      <c r="C82" s="29"/>
      <c r="D82" s="29"/>
      <c r="E82" s="29"/>
      <c r="F82" s="29"/>
      <c r="G82" s="29"/>
      <c r="H82" s="29"/>
      <c r="I82" s="29"/>
      <c r="J82" s="29"/>
      <c r="K82" s="29"/>
      <c r="L82" s="29"/>
      <c r="M82" s="59">
        <v>-4</v>
      </c>
      <c r="N82" s="29"/>
      <c r="O82" s="126"/>
    </row>
    <row r="83" spans="1:15" ht="15.75">
      <c r="A83" s="28">
        <v>3</v>
      </c>
      <c r="B83" s="29" t="s">
        <v>52</v>
      </c>
      <c r="C83" s="29"/>
      <c r="D83" s="29"/>
      <c r="E83" s="29"/>
      <c r="F83" s="29"/>
      <c r="G83" s="29"/>
      <c r="H83" s="29"/>
      <c r="I83" s="29"/>
      <c r="J83" s="29"/>
      <c r="K83" s="29"/>
      <c r="L83" s="29"/>
      <c r="M83" s="59">
        <f>-85-5</f>
        <v>-90</v>
      </c>
      <c r="N83" s="29"/>
      <c r="O83" s="126"/>
    </row>
    <row r="84" spans="1:15" ht="15.75">
      <c r="A84" s="28">
        <v>4</v>
      </c>
      <c r="B84" s="29" t="s">
        <v>53</v>
      </c>
      <c r="C84" s="29"/>
      <c r="D84" s="29"/>
      <c r="E84" s="29"/>
      <c r="F84" s="29"/>
      <c r="G84" s="29"/>
      <c r="H84" s="29"/>
      <c r="I84" s="29"/>
      <c r="J84" s="29"/>
      <c r="K84" s="29"/>
      <c r="L84" s="29"/>
      <c r="M84" s="59">
        <v>-169</v>
      </c>
      <c r="N84" s="29"/>
      <c r="O84" s="126"/>
    </row>
    <row r="85" spans="1:15" ht="15.75">
      <c r="A85" s="28">
        <v>5</v>
      </c>
      <c r="B85" s="29" t="s">
        <v>54</v>
      </c>
      <c r="C85" s="29"/>
      <c r="D85" s="29"/>
      <c r="E85" s="29"/>
      <c r="F85" s="29"/>
      <c r="G85" s="29"/>
      <c r="H85" s="29"/>
      <c r="I85" s="29"/>
      <c r="J85" s="29"/>
      <c r="K85" s="29"/>
      <c r="L85" s="29"/>
      <c r="M85" s="59">
        <v>-1018</v>
      </c>
      <c r="N85" s="29"/>
      <c r="O85" s="126"/>
    </row>
    <row r="86" spans="1:15" ht="15.75">
      <c r="A86" s="28">
        <v>6</v>
      </c>
      <c r="B86" s="29" t="s">
        <v>55</v>
      </c>
      <c r="C86" s="29"/>
      <c r="D86" s="29"/>
      <c r="E86" s="29"/>
      <c r="F86" s="29"/>
      <c r="G86" s="29"/>
      <c r="H86" s="29"/>
      <c r="I86" s="29"/>
      <c r="J86" s="29"/>
      <c r="K86" s="29"/>
      <c r="L86" s="29"/>
      <c r="M86" s="59">
        <v>-3</v>
      </c>
      <c r="N86" s="29"/>
      <c r="O86" s="126"/>
    </row>
    <row r="87" spans="1:15" ht="15.75">
      <c r="A87" s="28">
        <v>7</v>
      </c>
      <c r="B87" s="29" t="s">
        <v>56</v>
      </c>
      <c r="C87" s="29"/>
      <c r="D87" s="29"/>
      <c r="E87" s="29"/>
      <c r="F87" s="29"/>
      <c r="G87" s="29"/>
      <c r="H87" s="29"/>
      <c r="I87" s="29"/>
      <c r="J87" s="29"/>
      <c r="K87" s="29"/>
      <c r="L87" s="29"/>
      <c r="M87" s="59">
        <v>-207</v>
      </c>
      <c r="N87" s="29"/>
      <c r="O87" s="126"/>
    </row>
    <row r="88" spans="1:15" ht="15.75">
      <c r="A88" s="28">
        <v>8</v>
      </c>
      <c r="B88" s="29" t="s">
        <v>57</v>
      </c>
      <c r="C88" s="29"/>
      <c r="D88" s="29"/>
      <c r="E88" s="29"/>
      <c r="F88" s="29"/>
      <c r="G88" s="29"/>
      <c r="H88" s="29"/>
      <c r="I88" s="29"/>
      <c r="J88" s="29"/>
      <c r="K88" s="29"/>
      <c r="L88" s="29"/>
      <c r="M88" s="59">
        <v>0</v>
      </c>
      <c r="N88" s="29"/>
      <c r="O88" s="126"/>
    </row>
    <row r="89" spans="1:15" ht="15.75">
      <c r="A89" s="28">
        <v>9</v>
      </c>
      <c r="B89" s="29" t="s">
        <v>58</v>
      </c>
      <c r="C89" s="29"/>
      <c r="D89" s="29"/>
      <c r="E89" s="29"/>
      <c r="F89" s="29"/>
      <c r="G89" s="29"/>
      <c r="H89" s="29"/>
      <c r="I89" s="29"/>
      <c r="J89" s="29"/>
      <c r="K89" s="29"/>
      <c r="L89" s="29"/>
      <c r="M89" s="59">
        <v>0</v>
      </c>
      <c r="N89" s="29"/>
      <c r="O89" s="126"/>
    </row>
    <row r="90" spans="1:15" ht="15.75">
      <c r="A90" s="28">
        <v>10</v>
      </c>
      <c r="B90" s="29" t="s">
        <v>59</v>
      </c>
      <c r="C90" s="29"/>
      <c r="D90" s="29"/>
      <c r="E90" s="29"/>
      <c r="F90" s="29"/>
      <c r="G90" s="29"/>
      <c r="H90" s="29"/>
      <c r="I90" s="29"/>
      <c r="J90" s="29"/>
      <c r="K90" s="29"/>
      <c r="L90" s="29"/>
      <c r="M90" s="59">
        <f>-1-67</f>
        <v>-68</v>
      </c>
      <c r="N90" s="29"/>
      <c r="O90" s="126"/>
    </row>
    <row r="91" spans="1:15" ht="15.75">
      <c r="A91" s="28">
        <v>11</v>
      </c>
      <c r="B91" s="29" t="s">
        <v>60</v>
      </c>
      <c r="C91" s="29"/>
      <c r="D91" s="29"/>
      <c r="E91" s="29"/>
      <c r="F91" s="29"/>
      <c r="G91" s="29"/>
      <c r="H91" s="29"/>
      <c r="I91" s="29"/>
      <c r="J91" s="29"/>
      <c r="K91" s="29"/>
      <c r="L91" s="29"/>
      <c r="M91" s="59">
        <v>0</v>
      </c>
      <c r="N91" s="29"/>
      <c r="O91" s="126"/>
    </row>
    <row r="92" spans="1:15" ht="15.75">
      <c r="A92" s="28">
        <v>12</v>
      </c>
      <c r="B92" s="29" t="s">
        <v>61</v>
      </c>
      <c r="C92" s="29"/>
      <c r="D92" s="29"/>
      <c r="E92" s="29"/>
      <c r="F92" s="29"/>
      <c r="G92" s="29"/>
      <c r="H92" s="29"/>
      <c r="I92" s="29"/>
      <c r="J92" s="29"/>
      <c r="K92" s="29"/>
      <c r="L92" s="29"/>
      <c r="M92" s="59">
        <f>-M79-SUM(M82:M91)</f>
        <v>-330</v>
      </c>
      <c r="N92" s="29"/>
      <c r="O92" s="126"/>
    </row>
    <row r="93" spans="1:15" ht="15.75">
      <c r="A93" s="28"/>
      <c r="B93" s="185" t="s">
        <v>62</v>
      </c>
      <c r="C93" s="65"/>
      <c r="D93" s="65"/>
      <c r="E93" s="29"/>
      <c r="F93" s="29"/>
      <c r="G93" s="29"/>
      <c r="H93" s="29"/>
      <c r="I93" s="29"/>
      <c r="J93" s="29"/>
      <c r="K93" s="29"/>
      <c r="L93" s="29"/>
      <c r="M93" s="66"/>
      <c r="N93" s="29"/>
      <c r="O93" s="126"/>
    </row>
    <row r="94" spans="1:15" ht="15.75">
      <c r="A94" s="28"/>
      <c r="B94" s="29" t="s">
        <v>63</v>
      </c>
      <c r="C94" s="65"/>
      <c r="D94" s="65"/>
      <c r="E94" s="29"/>
      <c r="F94" s="29"/>
      <c r="G94" s="29"/>
      <c r="H94" s="29"/>
      <c r="I94" s="29"/>
      <c r="J94" s="29"/>
      <c r="K94" s="38">
        <f>-K138</f>
        <v>-5</v>
      </c>
      <c r="L94" s="38"/>
      <c r="M94" s="59"/>
      <c r="N94" s="29"/>
      <c r="O94" s="126"/>
    </row>
    <row r="95" spans="1:15" ht="15.75">
      <c r="A95" s="28"/>
      <c r="B95" s="29" t="s">
        <v>64</v>
      </c>
      <c r="C95" s="29"/>
      <c r="D95" s="29"/>
      <c r="E95" s="29"/>
      <c r="F95" s="29"/>
      <c r="G95" s="29"/>
      <c r="H95" s="29"/>
      <c r="I95" s="29"/>
      <c r="J95" s="29"/>
      <c r="K95" s="38">
        <f>-I138</f>
        <v>-2120</v>
      </c>
      <c r="L95" s="38"/>
      <c r="M95" s="59"/>
      <c r="N95" s="29"/>
      <c r="O95" s="126"/>
    </row>
    <row r="96" spans="1:15" ht="15.75">
      <c r="A96" s="28"/>
      <c r="B96" s="29" t="s">
        <v>65</v>
      </c>
      <c r="C96" s="29"/>
      <c r="D96" s="29"/>
      <c r="E96" s="29"/>
      <c r="F96" s="29"/>
      <c r="G96" s="29"/>
      <c r="H96" s="29"/>
      <c r="I96" s="29"/>
      <c r="J96" s="29"/>
      <c r="K96" s="38">
        <v>-2379</v>
      </c>
      <c r="L96" s="38"/>
      <c r="M96" s="59"/>
      <c r="N96" s="29"/>
      <c r="O96" s="126"/>
    </row>
    <row r="97" spans="1:15" ht="15.75">
      <c r="A97" s="28"/>
      <c r="B97" s="29" t="s">
        <v>66</v>
      </c>
      <c r="C97" s="29"/>
      <c r="D97" s="29"/>
      <c r="E97" s="29"/>
      <c r="F97" s="29"/>
      <c r="G97" s="29"/>
      <c r="H97" s="29"/>
      <c r="I97" s="29"/>
      <c r="J97" s="29"/>
      <c r="K97" s="38">
        <v>0</v>
      </c>
      <c r="L97" s="38"/>
      <c r="M97" s="59"/>
      <c r="N97" s="29"/>
      <c r="O97" s="126"/>
    </row>
    <row r="98" spans="1:15" ht="15.75">
      <c r="A98" s="28"/>
      <c r="B98" s="29" t="s">
        <v>67</v>
      </c>
      <c r="C98" s="29"/>
      <c r="D98" s="29"/>
      <c r="E98" s="29"/>
      <c r="F98" s="29"/>
      <c r="G98" s="29"/>
      <c r="H98" s="29"/>
      <c r="I98" s="29"/>
      <c r="J98" s="29"/>
      <c r="K98" s="38">
        <f>SUM(K80:K97)</f>
        <v>-4504</v>
      </c>
      <c r="L98" s="38"/>
      <c r="M98" s="38">
        <f>SUM(M80:M97)</f>
        <v>-1889</v>
      </c>
      <c r="N98" s="29"/>
      <c r="O98" s="126"/>
    </row>
    <row r="99" spans="1:15" ht="15.75">
      <c r="A99" s="28"/>
      <c r="B99" s="29" t="s">
        <v>68</v>
      </c>
      <c r="C99" s="29"/>
      <c r="D99" s="29"/>
      <c r="E99" s="29"/>
      <c r="F99" s="29"/>
      <c r="G99" s="29"/>
      <c r="H99" s="29"/>
      <c r="I99" s="29"/>
      <c r="J99" s="29"/>
      <c r="K99" s="38">
        <f>K79+K98</f>
        <v>0</v>
      </c>
      <c r="L99" s="38"/>
      <c r="M99" s="38">
        <f>M79+M98</f>
        <v>0</v>
      </c>
      <c r="N99" s="29"/>
      <c r="O99" s="126"/>
    </row>
    <row r="100" spans="1:15" ht="15.75">
      <c r="A100" s="28"/>
      <c r="B100" s="29"/>
      <c r="C100" s="29"/>
      <c r="D100" s="29"/>
      <c r="E100" s="29"/>
      <c r="F100" s="29"/>
      <c r="G100" s="29"/>
      <c r="H100" s="29"/>
      <c r="I100" s="29"/>
      <c r="J100" s="29"/>
      <c r="K100" s="38"/>
      <c r="L100" s="38"/>
      <c r="M100" s="38"/>
      <c r="N100" s="29"/>
      <c r="O100" s="126"/>
    </row>
    <row r="101" spans="1:15" ht="15.75">
      <c r="A101" s="8"/>
      <c r="B101" s="10"/>
      <c r="C101" s="10"/>
      <c r="D101" s="10"/>
      <c r="E101" s="10"/>
      <c r="F101" s="10"/>
      <c r="G101" s="10"/>
      <c r="H101" s="10"/>
      <c r="I101" s="10"/>
      <c r="J101" s="10"/>
      <c r="K101" s="10"/>
      <c r="L101" s="10"/>
      <c r="M101" s="58"/>
      <c r="N101" s="10"/>
      <c r="O101" s="126"/>
    </row>
    <row r="102" spans="1:15" ht="19.5" thickBot="1">
      <c r="A102" s="132"/>
      <c r="B102" s="133" t="str">
        <f>B49</f>
        <v>FFP4 INVESTOR REPORT QUARTER ENDING OCTOBER 2002</v>
      </c>
      <c r="C102" s="134"/>
      <c r="D102" s="134"/>
      <c r="E102" s="134"/>
      <c r="F102" s="134"/>
      <c r="G102" s="134"/>
      <c r="H102" s="134"/>
      <c r="I102" s="134"/>
      <c r="J102" s="134"/>
      <c r="K102" s="134"/>
      <c r="L102" s="134"/>
      <c r="M102" s="140"/>
      <c r="N102" s="136"/>
      <c r="O102" s="126"/>
    </row>
    <row r="103" spans="1:15" ht="15.75">
      <c r="A103" s="2"/>
      <c r="B103" s="77" t="s">
        <v>69</v>
      </c>
      <c r="C103" s="18"/>
      <c r="D103" s="18"/>
      <c r="E103" s="5"/>
      <c r="F103" s="5"/>
      <c r="G103" s="5"/>
      <c r="H103" s="5"/>
      <c r="I103" s="5"/>
      <c r="J103" s="5"/>
      <c r="K103" s="5"/>
      <c r="L103" s="5"/>
      <c r="M103" s="56"/>
      <c r="N103" s="5"/>
      <c r="O103" s="126"/>
    </row>
    <row r="104" spans="1:15" ht="15.75">
      <c r="A104" s="8"/>
      <c r="B104" s="24"/>
      <c r="C104" s="16"/>
      <c r="D104" s="16"/>
      <c r="E104" s="10"/>
      <c r="F104" s="10"/>
      <c r="G104" s="10"/>
      <c r="H104" s="10"/>
      <c r="I104" s="10"/>
      <c r="J104" s="10"/>
      <c r="K104" s="10"/>
      <c r="L104" s="10"/>
      <c r="M104" s="58"/>
      <c r="N104" s="10"/>
      <c r="O104" s="126"/>
    </row>
    <row r="105" spans="1:15" ht="15.75">
      <c r="A105" s="8"/>
      <c r="B105" s="186" t="s">
        <v>70</v>
      </c>
      <c r="C105" s="16"/>
      <c r="D105" s="16"/>
      <c r="E105" s="10"/>
      <c r="F105" s="10"/>
      <c r="G105" s="10"/>
      <c r="H105" s="10"/>
      <c r="I105" s="10"/>
      <c r="J105" s="10"/>
      <c r="K105" s="10"/>
      <c r="L105" s="10"/>
      <c r="M105" s="58"/>
      <c r="N105" s="10"/>
      <c r="O105" s="126"/>
    </row>
    <row r="106" spans="1:15" ht="15.75">
      <c r="A106" s="28"/>
      <c r="B106" s="29" t="s">
        <v>71</v>
      </c>
      <c r="C106" s="29"/>
      <c r="D106" s="29"/>
      <c r="E106" s="29"/>
      <c r="F106" s="29"/>
      <c r="G106" s="29"/>
      <c r="H106" s="29"/>
      <c r="I106" s="29"/>
      <c r="J106" s="29"/>
      <c r="K106" s="29"/>
      <c r="L106" s="29"/>
      <c r="M106" s="59">
        <v>3620</v>
      </c>
      <c r="N106" s="29"/>
      <c r="O106" s="126"/>
    </row>
    <row r="107" spans="1:15" ht="15.75">
      <c r="A107" s="28"/>
      <c r="B107" s="29" t="s">
        <v>72</v>
      </c>
      <c r="C107" s="29"/>
      <c r="D107" s="29"/>
      <c r="E107" s="29"/>
      <c r="F107" s="29"/>
      <c r="G107" s="29"/>
      <c r="H107" s="29"/>
      <c r="I107" s="29"/>
      <c r="J107" s="29"/>
      <c r="K107" s="29"/>
      <c r="L107" s="29"/>
      <c r="M107" s="59">
        <v>3620</v>
      </c>
      <c r="N107" s="29"/>
      <c r="O107" s="126"/>
    </row>
    <row r="108" spans="1:15" ht="15.75">
      <c r="A108" s="28"/>
      <c r="B108" s="29" t="s">
        <v>73</v>
      </c>
      <c r="C108" s="29"/>
      <c r="D108" s="29"/>
      <c r="E108" s="29"/>
      <c r="F108" s="29"/>
      <c r="G108" s="29"/>
      <c r="H108" s="29"/>
      <c r="I108" s="29"/>
      <c r="J108" s="29"/>
      <c r="K108" s="29"/>
      <c r="L108" s="29"/>
      <c r="M108" s="59">
        <v>0</v>
      </c>
      <c r="N108" s="29"/>
      <c r="O108" s="126"/>
    </row>
    <row r="109" spans="1:15" ht="15.75">
      <c r="A109" s="28"/>
      <c r="B109" s="29" t="s">
        <v>74</v>
      </c>
      <c r="C109" s="29"/>
      <c r="D109" s="29"/>
      <c r="E109" s="29"/>
      <c r="F109" s="29"/>
      <c r="G109" s="29"/>
      <c r="H109" s="29"/>
      <c r="I109" s="29"/>
      <c r="J109" s="29"/>
      <c r="K109" s="29"/>
      <c r="L109" s="29"/>
      <c r="M109" s="59">
        <v>0</v>
      </c>
      <c r="N109" s="29"/>
      <c r="O109" s="126"/>
    </row>
    <row r="110" spans="1:15" ht="15.75">
      <c r="A110" s="28"/>
      <c r="B110" s="29" t="s">
        <v>75</v>
      </c>
      <c r="C110" s="29"/>
      <c r="D110" s="29"/>
      <c r="E110" s="29"/>
      <c r="F110" s="29"/>
      <c r="G110" s="29"/>
      <c r="H110" s="29"/>
      <c r="I110" s="29"/>
      <c r="J110" s="29"/>
      <c r="K110" s="29"/>
      <c r="L110" s="29"/>
      <c r="M110" s="59">
        <v>0</v>
      </c>
      <c r="N110" s="29"/>
      <c r="O110" s="126"/>
    </row>
    <row r="111" spans="1:15" ht="15.75">
      <c r="A111" s="28"/>
      <c r="B111" s="29" t="s">
        <v>54</v>
      </c>
      <c r="C111" s="29"/>
      <c r="D111" s="29"/>
      <c r="E111" s="29"/>
      <c r="F111" s="29"/>
      <c r="G111" s="29"/>
      <c r="H111" s="29"/>
      <c r="I111" s="29"/>
      <c r="J111" s="29"/>
      <c r="K111" s="29"/>
      <c r="L111" s="29"/>
      <c r="M111" s="59">
        <v>0</v>
      </c>
      <c r="N111" s="29"/>
      <c r="O111" s="126"/>
    </row>
    <row r="112" spans="1:15" ht="15.75">
      <c r="A112" s="28"/>
      <c r="B112" s="29" t="s">
        <v>56</v>
      </c>
      <c r="C112" s="29"/>
      <c r="D112" s="29"/>
      <c r="E112" s="29"/>
      <c r="F112" s="29"/>
      <c r="G112" s="29"/>
      <c r="H112" s="29"/>
      <c r="I112" s="29"/>
      <c r="J112" s="29"/>
      <c r="K112" s="29"/>
      <c r="L112" s="29"/>
      <c r="M112" s="59">
        <v>0</v>
      </c>
      <c r="N112" s="29"/>
      <c r="O112" s="126"/>
    </row>
    <row r="113" spans="1:15" ht="15.75">
      <c r="A113" s="28"/>
      <c r="B113" s="29" t="s">
        <v>76</v>
      </c>
      <c r="C113" s="29"/>
      <c r="D113" s="29"/>
      <c r="E113" s="29"/>
      <c r="F113" s="29"/>
      <c r="G113" s="29"/>
      <c r="H113" s="29"/>
      <c r="I113" s="29"/>
      <c r="J113" s="29"/>
      <c r="K113" s="29"/>
      <c r="L113" s="29"/>
      <c r="M113" s="59">
        <f>SUM(M107:M111)</f>
        <v>3620</v>
      </c>
      <c r="N113" s="29"/>
      <c r="O113" s="126"/>
    </row>
    <row r="114" spans="1:15" ht="15.75">
      <c r="A114" s="28"/>
      <c r="B114" s="29"/>
      <c r="C114" s="29"/>
      <c r="D114" s="29"/>
      <c r="E114" s="29"/>
      <c r="F114" s="29"/>
      <c r="G114" s="29"/>
      <c r="H114" s="29"/>
      <c r="I114" s="29"/>
      <c r="J114" s="29"/>
      <c r="K114" s="29"/>
      <c r="L114" s="29"/>
      <c r="M114" s="67"/>
      <c r="N114" s="29"/>
      <c r="O114" s="126"/>
    </row>
    <row r="115" spans="1:15" ht="15.75">
      <c r="A115" s="8"/>
      <c r="B115" s="186" t="s">
        <v>38</v>
      </c>
      <c r="C115" s="10"/>
      <c r="D115" s="10"/>
      <c r="E115" s="10"/>
      <c r="F115" s="10"/>
      <c r="G115" s="10"/>
      <c r="H115" s="10"/>
      <c r="I115" s="10"/>
      <c r="J115" s="10"/>
      <c r="K115" s="10"/>
      <c r="L115" s="10"/>
      <c r="M115" s="58"/>
      <c r="N115" s="10"/>
      <c r="O115" s="126"/>
    </row>
    <row r="116" spans="1:15" ht="15.75">
      <c r="A116" s="28"/>
      <c r="B116" s="29" t="s">
        <v>77</v>
      </c>
      <c r="C116" s="29"/>
      <c r="D116" s="29"/>
      <c r="E116" s="68"/>
      <c r="F116" s="29"/>
      <c r="G116" s="29"/>
      <c r="H116" s="29"/>
      <c r="I116" s="29"/>
      <c r="J116" s="29"/>
      <c r="K116" s="29"/>
      <c r="L116" s="29"/>
      <c r="M116" s="69" t="s">
        <v>173</v>
      </c>
      <c r="N116" s="29"/>
      <c r="O116" s="126"/>
    </row>
    <row r="117" spans="1:15" ht="15.75">
      <c r="A117" s="28"/>
      <c r="B117" s="29" t="s">
        <v>78</v>
      </c>
      <c r="C117" s="31"/>
      <c r="D117" s="31"/>
      <c r="E117" s="31"/>
      <c r="F117" s="31"/>
      <c r="G117" s="31"/>
      <c r="H117" s="31"/>
      <c r="I117" s="31"/>
      <c r="J117" s="31"/>
      <c r="K117" s="31"/>
      <c r="L117" s="31"/>
      <c r="M117" s="69" t="s">
        <v>173</v>
      </c>
      <c r="N117" s="29"/>
      <c r="O117" s="126"/>
    </row>
    <row r="118" spans="1:15" ht="15.75">
      <c r="A118" s="28"/>
      <c r="B118" s="29" t="s">
        <v>79</v>
      </c>
      <c r="C118" s="29"/>
      <c r="D118" s="29"/>
      <c r="E118" s="29"/>
      <c r="F118" s="29"/>
      <c r="G118" s="29"/>
      <c r="H118" s="29"/>
      <c r="I118" s="29"/>
      <c r="J118" s="29"/>
      <c r="K118" s="29"/>
      <c r="L118" s="29"/>
      <c r="M118" s="69" t="s">
        <v>173</v>
      </c>
      <c r="N118" s="29"/>
      <c r="O118" s="126"/>
    </row>
    <row r="119" spans="1:15" ht="15.75">
      <c r="A119" s="28"/>
      <c r="B119" s="29" t="s">
        <v>80</v>
      </c>
      <c r="C119" s="29"/>
      <c r="D119" s="29"/>
      <c r="E119" s="29"/>
      <c r="F119" s="29"/>
      <c r="G119" s="29"/>
      <c r="H119" s="29"/>
      <c r="I119" s="29"/>
      <c r="J119" s="29"/>
      <c r="K119" s="29"/>
      <c r="L119" s="29"/>
      <c r="M119" s="69" t="s">
        <v>173</v>
      </c>
      <c r="N119" s="29"/>
      <c r="O119" s="126"/>
    </row>
    <row r="120" spans="1:15" ht="15.75">
      <c r="A120" s="28"/>
      <c r="B120" s="29"/>
      <c r="C120" s="29"/>
      <c r="D120" s="29"/>
      <c r="E120" s="29"/>
      <c r="F120" s="29"/>
      <c r="G120" s="29"/>
      <c r="H120" s="29"/>
      <c r="I120" s="29"/>
      <c r="J120" s="29"/>
      <c r="K120" s="29"/>
      <c r="L120" s="29"/>
      <c r="M120" s="67"/>
      <c r="N120" s="29"/>
      <c r="O120" s="126"/>
    </row>
    <row r="121" spans="1:15" ht="15.75">
      <c r="A121" s="8"/>
      <c r="B121" s="186" t="s">
        <v>81</v>
      </c>
      <c r="C121" s="16"/>
      <c r="D121" s="16"/>
      <c r="E121" s="10"/>
      <c r="F121" s="10"/>
      <c r="G121" s="10"/>
      <c r="H121" s="10"/>
      <c r="I121" s="10"/>
      <c r="J121" s="10"/>
      <c r="K121" s="10"/>
      <c r="L121" s="10"/>
      <c r="M121" s="70"/>
      <c r="N121" s="10"/>
      <c r="O121" s="126"/>
    </row>
    <row r="122" spans="1:15" ht="15.75">
      <c r="A122" s="28"/>
      <c r="B122" s="29" t="s">
        <v>82</v>
      </c>
      <c r="C122" s="29"/>
      <c r="D122" s="29"/>
      <c r="E122" s="29"/>
      <c r="F122" s="29"/>
      <c r="G122" s="29"/>
      <c r="H122" s="29"/>
      <c r="I122" s="29"/>
      <c r="J122" s="29"/>
      <c r="K122" s="29"/>
      <c r="L122" s="29"/>
      <c r="M122" s="59">
        <v>0</v>
      </c>
      <c r="N122" s="29"/>
      <c r="O122" s="126"/>
    </row>
    <row r="123" spans="1:15" ht="15.75">
      <c r="A123" s="28"/>
      <c r="B123" s="29" t="s">
        <v>83</v>
      </c>
      <c r="C123" s="29"/>
      <c r="D123" s="29"/>
      <c r="E123" s="29"/>
      <c r="F123" s="29"/>
      <c r="G123" s="29"/>
      <c r="H123" s="29"/>
      <c r="I123" s="29"/>
      <c r="J123" s="29"/>
      <c r="K123" s="29"/>
      <c r="L123" s="29"/>
      <c r="M123" s="59">
        <v>0</v>
      </c>
      <c r="N123" s="29"/>
      <c r="O123" s="126"/>
    </row>
    <row r="124" spans="1:15" ht="15.75">
      <c r="A124" s="28"/>
      <c r="B124" s="29" t="s">
        <v>84</v>
      </c>
      <c r="C124" s="29"/>
      <c r="D124" s="29"/>
      <c r="E124" s="29"/>
      <c r="F124" s="29"/>
      <c r="G124" s="29"/>
      <c r="H124" s="29"/>
      <c r="I124" s="29"/>
      <c r="J124" s="29"/>
      <c r="K124" s="29"/>
      <c r="L124" s="29"/>
      <c r="M124" s="59">
        <f>M123+M122</f>
        <v>0</v>
      </c>
      <c r="N124" s="29"/>
      <c r="O124" s="126"/>
    </row>
    <row r="125" spans="1:15" ht="15.75">
      <c r="A125" s="28"/>
      <c r="B125" s="29" t="s">
        <v>85</v>
      </c>
      <c r="C125" s="29"/>
      <c r="D125" s="29"/>
      <c r="E125" s="29"/>
      <c r="F125" s="29"/>
      <c r="G125" s="29"/>
      <c r="H125" s="29"/>
      <c r="I125" s="71"/>
      <c r="J125" s="29"/>
      <c r="K125" s="29"/>
      <c r="L125" s="29"/>
      <c r="M125" s="59">
        <f>M89</f>
        <v>0</v>
      </c>
      <c r="N125" s="29"/>
      <c r="O125" s="126"/>
    </row>
    <row r="126" spans="1:15" ht="15.75">
      <c r="A126" s="28"/>
      <c r="B126" s="29" t="s">
        <v>86</v>
      </c>
      <c r="C126" s="29"/>
      <c r="D126" s="29"/>
      <c r="E126" s="29"/>
      <c r="F126" s="29"/>
      <c r="G126" s="29"/>
      <c r="H126" s="29"/>
      <c r="I126" s="29"/>
      <c r="J126" s="29"/>
      <c r="K126" s="29"/>
      <c r="L126" s="29"/>
      <c r="M126" s="59">
        <f>M124+M125</f>
        <v>0</v>
      </c>
      <c r="N126" s="29"/>
      <c r="O126" s="126"/>
    </row>
    <row r="127" spans="1:15" ht="15.75">
      <c r="A127" s="28"/>
      <c r="B127" s="29"/>
      <c r="C127" s="29"/>
      <c r="D127" s="29"/>
      <c r="E127" s="29"/>
      <c r="F127" s="29"/>
      <c r="G127" s="29"/>
      <c r="H127" s="29"/>
      <c r="I127" s="29"/>
      <c r="J127" s="29"/>
      <c r="K127" s="29"/>
      <c r="L127" s="29"/>
      <c r="M127" s="67"/>
      <c r="N127" s="29"/>
      <c r="O127" s="126"/>
    </row>
    <row r="128" spans="1:15" ht="15.75">
      <c r="A128" s="2"/>
      <c r="B128" s="5"/>
      <c r="C128" s="5"/>
      <c r="D128" s="5"/>
      <c r="E128" s="5"/>
      <c r="F128" s="5"/>
      <c r="G128" s="5"/>
      <c r="H128" s="5"/>
      <c r="I128" s="5"/>
      <c r="J128" s="5"/>
      <c r="K128" s="5"/>
      <c r="L128" s="5"/>
      <c r="M128" s="56"/>
      <c r="N128" s="5"/>
      <c r="O128" s="126"/>
    </row>
    <row r="129" spans="1:15" ht="15.75">
      <c r="A129" s="8"/>
      <c r="B129" s="186" t="s">
        <v>87</v>
      </c>
      <c r="C129" s="16"/>
      <c r="D129" s="16"/>
      <c r="E129" s="10"/>
      <c r="F129" s="10"/>
      <c r="G129" s="10"/>
      <c r="H129" s="10"/>
      <c r="I129" s="10"/>
      <c r="J129" s="10"/>
      <c r="K129" s="10"/>
      <c r="L129" s="10"/>
      <c r="M129" s="58"/>
      <c r="N129" s="10"/>
      <c r="O129" s="126"/>
    </row>
    <row r="130" spans="1:15" ht="15.75">
      <c r="A130" s="8"/>
      <c r="B130" s="24"/>
      <c r="C130" s="16"/>
      <c r="D130" s="16"/>
      <c r="E130" s="10"/>
      <c r="F130" s="10"/>
      <c r="G130" s="10"/>
      <c r="H130" s="10"/>
      <c r="I130" s="10"/>
      <c r="J130" s="10"/>
      <c r="K130" s="10"/>
      <c r="L130" s="10"/>
      <c r="M130" s="58"/>
      <c r="N130" s="10"/>
      <c r="O130" s="126"/>
    </row>
    <row r="131" spans="1:15" ht="15.75">
      <c r="A131" s="28"/>
      <c r="B131" s="29" t="s">
        <v>88</v>
      </c>
      <c r="C131" s="72"/>
      <c r="D131" s="72"/>
      <c r="E131" s="29"/>
      <c r="F131" s="29"/>
      <c r="G131" s="29"/>
      <c r="H131" s="29"/>
      <c r="I131" s="29"/>
      <c r="J131" s="29"/>
      <c r="K131" s="29"/>
      <c r="L131" s="29"/>
      <c r="M131" s="59">
        <f>M57</f>
        <v>110277</v>
      </c>
      <c r="N131" s="29"/>
      <c r="O131" s="126"/>
    </row>
    <row r="132" spans="1:15" ht="15.75">
      <c r="A132" s="28"/>
      <c r="B132" s="29" t="s">
        <v>89</v>
      </c>
      <c r="C132" s="72"/>
      <c r="D132" s="72"/>
      <c r="E132" s="29"/>
      <c r="F132" s="29"/>
      <c r="G132" s="29"/>
      <c r="H132" s="29"/>
      <c r="I132" s="29"/>
      <c r="J132" s="29"/>
      <c r="K132" s="29"/>
      <c r="L132" s="29"/>
      <c r="M132" s="59">
        <f>M69</f>
        <v>110277</v>
      </c>
      <c r="N132" s="29"/>
      <c r="O132" s="126"/>
    </row>
    <row r="133" spans="1:15" ht="15.75">
      <c r="A133" s="28"/>
      <c r="B133" s="29"/>
      <c r="C133" s="29"/>
      <c r="D133" s="29"/>
      <c r="E133" s="29"/>
      <c r="F133" s="29"/>
      <c r="G133" s="29"/>
      <c r="H133" s="29"/>
      <c r="I133" s="29"/>
      <c r="J133" s="29"/>
      <c r="K133" s="29"/>
      <c r="L133" s="29"/>
      <c r="M133" s="67"/>
      <c r="N133" s="29"/>
      <c r="O133" s="126"/>
    </row>
    <row r="134" spans="1:15" ht="15.75">
      <c r="A134" s="2"/>
      <c r="B134" s="5"/>
      <c r="C134" s="5"/>
      <c r="D134" s="5"/>
      <c r="E134" s="5"/>
      <c r="F134" s="5"/>
      <c r="G134" s="5"/>
      <c r="H134" s="5"/>
      <c r="I134" s="5"/>
      <c r="J134" s="5"/>
      <c r="K134" s="5"/>
      <c r="L134" s="5"/>
      <c r="M134" s="56"/>
      <c r="N134" s="5"/>
      <c r="O134" s="126"/>
    </row>
    <row r="135" spans="1:15" ht="15.75">
      <c r="A135" s="8"/>
      <c r="B135" s="186" t="s">
        <v>90</v>
      </c>
      <c r="C135" s="155"/>
      <c r="D135" s="155"/>
      <c r="E135" s="190"/>
      <c r="F135" s="190"/>
      <c r="G135" s="190"/>
      <c r="H135" s="190"/>
      <c r="I135" s="187" t="s">
        <v>165</v>
      </c>
      <c r="J135" s="187"/>
      <c r="K135" s="187" t="s">
        <v>172</v>
      </c>
      <c r="L135" s="155"/>
      <c r="M135" s="188" t="s">
        <v>185</v>
      </c>
      <c r="N135" s="12"/>
      <c r="O135" s="126"/>
    </row>
    <row r="136" spans="1:15" ht="15.75">
      <c r="A136" s="28"/>
      <c r="B136" s="29" t="s">
        <v>91</v>
      </c>
      <c r="C136" s="29"/>
      <c r="D136" s="29"/>
      <c r="E136" s="29"/>
      <c r="F136" s="29"/>
      <c r="G136" s="29"/>
      <c r="H136" s="29"/>
      <c r="I136" s="59">
        <v>35000</v>
      </c>
      <c r="J136" s="29"/>
      <c r="K136" s="46" t="s">
        <v>173</v>
      </c>
      <c r="L136" s="29"/>
      <c r="M136" s="59"/>
      <c r="N136" s="29"/>
      <c r="O136" s="126"/>
    </row>
    <row r="137" spans="1:15" ht="15.75">
      <c r="A137" s="28"/>
      <c r="B137" s="29" t="s">
        <v>92</v>
      </c>
      <c r="C137" s="29"/>
      <c r="D137" s="29"/>
      <c r="E137" s="29"/>
      <c r="F137" s="29"/>
      <c r="G137" s="29"/>
      <c r="H137" s="29"/>
      <c r="I137" s="59">
        <v>17969</v>
      </c>
      <c r="J137" s="29"/>
      <c r="K137" s="59">
        <v>516</v>
      </c>
      <c r="L137" s="29"/>
      <c r="M137" s="59">
        <f>K137+I137</f>
        <v>18485</v>
      </c>
      <c r="N137" s="29"/>
      <c r="O137" s="126"/>
    </row>
    <row r="138" spans="1:15" ht="15.75">
      <c r="A138" s="28"/>
      <c r="B138" s="29" t="s">
        <v>93</v>
      </c>
      <c r="C138" s="29"/>
      <c r="D138" s="29"/>
      <c r="E138" s="29"/>
      <c r="F138" s="29"/>
      <c r="G138" s="29"/>
      <c r="H138" s="29"/>
      <c r="I138" s="29">
        <v>2120</v>
      </c>
      <c r="J138" s="29"/>
      <c r="K138" s="29">
        <v>5</v>
      </c>
      <c r="L138" s="29"/>
      <c r="M138" s="59">
        <f>K138+I138</f>
        <v>2125</v>
      </c>
      <c r="N138" s="29"/>
      <c r="O138" s="126"/>
    </row>
    <row r="139" spans="1:15" ht="15.75">
      <c r="A139" s="28"/>
      <c r="B139" s="29" t="s">
        <v>94</v>
      </c>
      <c r="C139" s="29"/>
      <c r="D139" s="29"/>
      <c r="E139" s="29"/>
      <c r="F139" s="29"/>
      <c r="G139" s="29"/>
      <c r="H139" s="29"/>
      <c r="I139" s="59">
        <f>I137+I138</f>
        <v>20089</v>
      </c>
      <c r="J139" s="29"/>
      <c r="K139" s="59">
        <f>K138+K137</f>
        <v>521</v>
      </c>
      <c r="L139" s="29"/>
      <c r="M139" s="59">
        <f>K139+I139</f>
        <v>20610</v>
      </c>
      <c r="N139" s="29"/>
      <c r="O139" s="126"/>
    </row>
    <row r="140" spans="1:15" ht="15.75">
      <c r="A140" s="28"/>
      <c r="B140" s="29" t="s">
        <v>95</v>
      </c>
      <c r="C140" s="29"/>
      <c r="D140" s="29"/>
      <c r="E140" s="29"/>
      <c r="F140" s="29"/>
      <c r="G140" s="29"/>
      <c r="H140" s="29"/>
      <c r="I140" s="59">
        <f>I136-I139</f>
        <v>14911</v>
      </c>
      <c r="J140" s="29"/>
      <c r="K140" s="46" t="s">
        <v>173</v>
      </c>
      <c r="L140" s="29"/>
      <c r="M140" s="59"/>
      <c r="N140" s="29"/>
      <c r="O140" s="126"/>
    </row>
    <row r="141" spans="1:15" ht="15.75">
      <c r="A141" s="28"/>
      <c r="B141" s="29"/>
      <c r="C141" s="29"/>
      <c r="D141" s="29"/>
      <c r="E141" s="29"/>
      <c r="F141" s="29"/>
      <c r="G141" s="29"/>
      <c r="H141" s="29"/>
      <c r="I141" s="29"/>
      <c r="J141" s="29"/>
      <c r="K141" s="29"/>
      <c r="L141" s="29"/>
      <c r="M141" s="67"/>
      <c r="N141" s="29"/>
      <c r="O141" s="126"/>
    </row>
    <row r="142" spans="1:15" ht="15.75">
      <c r="A142" s="2"/>
      <c r="B142" s="5"/>
      <c r="C142" s="5"/>
      <c r="D142" s="5"/>
      <c r="E142" s="5"/>
      <c r="F142" s="5"/>
      <c r="G142" s="5"/>
      <c r="H142" s="5"/>
      <c r="I142" s="5"/>
      <c r="J142" s="5"/>
      <c r="K142" s="5"/>
      <c r="L142" s="5"/>
      <c r="M142" s="56"/>
      <c r="N142" s="5"/>
      <c r="O142" s="126"/>
    </row>
    <row r="143" spans="1:15" ht="15.75">
      <c r="A143" s="8"/>
      <c r="B143" s="186" t="s">
        <v>96</v>
      </c>
      <c r="C143" s="16"/>
      <c r="D143" s="16"/>
      <c r="E143" s="10"/>
      <c r="F143" s="10"/>
      <c r="G143" s="10"/>
      <c r="H143" s="10"/>
      <c r="I143" s="10"/>
      <c r="J143" s="10"/>
      <c r="K143" s="10"/>
      <c r="L143" s="10"/>
      <c r="M143" s="73"/>
      <c r="N143" s="10"/>
      <c r="O143" s="126"/>
    </row>
    <row r="144" spans="1:15" ht="15.75">
      <c r="A144" s="28"/>
      <c r="B144" s="29" t="s">
        <v>97</v>
      </c>
      <c r="C144" s="29"/>
      <c r="D144" s="29"/>
      <c r="E144" s="29"/>
      <c r="F144" s="29"/>
      <c r="G144" s="29"/>
      <c r="H144" s="29"/>
      <c r="I144" s="29"/>
      <c r="J144" s="29"/>
      <c r="K144" s="29"/>
      <c r="L144" s="29"/>
      <c r="M144" s="66">
        <f>(M79+M82+M83+M84)/-M85</f>
        <v>1.5972495088408645</v>
      </c>
      <c r="N144" s="29" t="s">
        <v>186</v>
      </c>
      <c r="O144" s="126"/>
    </row>
    <row r="145" spans="1:15" ht="15.75">
      <c r="A145" s="28"/>
      <c r="B145" s="29" t="s">
        <v>98</v>
      </c>
      <c r="C145" s="29"/>
      <c r="D145" s="29"/>
      <c r="E145" s="29"/>
      <c r="F145" s="29"/>
      <c r="G145" s="29"/>
      <c r="H145" s="29"/>
      <c r="I145" s="29"/>
      <c r="J145" s="29"/>
      <c r="K145" s="29"/>
      <c r="L145" s="29"/>
      <c r="M145" s="74">
        <v>1.43</v>
      </c>
      <c r="N145" s="29" t="s">
        <v>186</v>
      </c>
      <c r="O145" s="126"/>
    </row>
    <row r="146" spans="1:15" ht="15.75">
      <c r="A146" s="28"/>
      <c r="B146" s="29" t="s">
        <v>99</v>
      </c>
      <c r="C146" s="29"/>
      <c r="D146" s="29"/>
      <c r="E146" s="29"/>
      <c r="F146" s="29"/>
      <c r="G146" s="29"/>
      <c r="H146" s="29"/>
      <c r="I146" s="29"/>
      <c r="J146" s="29"/>
      <c r="K146" s="29"/>
      <c r="L146" s="29"/>
      <c r="M146" s="66">
        <f>(M79+SUM(M82:M86))/-M87</f>
        <v>2.922705314009662</v>
      </c>
      <c r="N146" s="29" t="s">
        <v>186</v>
      </c>
      <c r="O146" s="126"/>
    </row>
    <row r="147" spans="1:15" ht="15.75">
      <c r="A147" s="28"/>
      <c r="B147" s="29" t="s">
        <v>100</v>
      </c>
      <c r="C147" s="29"/>
      <c r="D147" s="29"/>
      <c r="E147" s="29"/>
      <c r="F147" s="29"/>
      <c r="G147" s="29"/>
      <c r="H147" s="29"/>
      <c r="I147" s="29"/>
      <c r="J147" s="29"/>
      <c r="K147" s="29"/>
      <c r="L147" s="29"/>
      <c r="M147" s="75">
        <v>3.08</v>
      </c>
      <c r="N147" s="29" t="s">
        <v>186</v>
      </c>
      <c r="O147" s="126"/>
    </row>
    <row r="148" spans="1:15" ht="15.75">
      <c r="A148" s="28"/>
      <c r="B148" s="29"/>
      <c r="C148" s="29"/>
      <c r="D148" s="29"/>
      <c r="E148" s="29"/>
      <c r="F148" s="29"/>
      <c r="G148" s="29"/>
      <c r="H148" s="29"/>
      <c r="I148" s="29"/>
      <c r="J148" s="29"/>
      <c r="K148" s="29"/>
      <c r="L148" s="29"/>
      <c r="M148" s="29"/>
      <c r="N148" s="29"/>
      <c r="O148" s="126"/>
    </row>
    <row r="149" spans="1:15" ht="15.75">
      <c r="A149" s="28"/>
      <c r="B149" s="29"/>
      <c r="C149" s="29"/>
      <c r="D149" s="29"/>
      <c r="E149" s="29"/>
      <c r="F149" s="29"/>
      <c r="G149" s="29"/>
      <c r="H149" s="29"/>
      <c r="I149" s="29"/>
      <c r="J149" s="29"/>
      <c r="K149" s="29"/>
      <c r="L149" s="29"/>
      <c r="M149" s="29"/>
      <c r="N149" s="29"/>
      <c r="O149" s="126"/>
    </row>
    <row r="150" spans="1:15" ht="15.75">
      <c r="A150" s="8"/>
      <c r="B150" s="10"/>
      <c r="C150" s="10"/>
      <c r="D150" s="10"/>
      <c r="E150" s="10"/>
      <c r="F150" s="10"/>
      <c r="G150" s="10"/>
      <c r="H150" s="10"/>
      <c r="I150" s="10"/>
      <c r="J150" s="10"/>
      <c r="K150" s="10"/>
      <c r="L150" s="10"/>
      <c r="M150" s="10"/>
      <c r="N150" s="10"/>
      <c r="O150" s="126"/>
    </row>
    <row r="151" spans="1:15" ht="19.5" thickBot="1">
      <c r="A151" s="132"/>
      <c r="B151" s="133" t="str">
        <f>B102</f>
        <v>FFP4 INVESTOR REPORT QUARTER ENDING OCTOBER 2002</v>
      </c>
      <c r="C151" s="138"/>
      <c r="D151" s="138"/>
      <c r="E151" s="138"/>
      <c r="F151" s="138"/>
      <c r="G151" s="138"/>
      <c r="H151" s="138"/>
      <c r="I151" s="138"/>
      <c r="J151" s="138"/>
      <c r="K151" s="138"/>
      <c r="L151" s="138"/>
      <c r="M151" s="138"/>
      <c r="N151" s="139"/>
      <c r="O151" s="126"/>
    </row>
    <row r="152" spans="1:15" ht="15.75">
      <c r="A152" s="76"/>
      <c r="B152" s="77" t="s">
        <v>101</v>
      </c>
      <c r="C152" s="78"/>
      <c r="D152" s="78"/>
      <c r="E152" s="78"/>
      <c r="F152" s="78"/>
      <c r="G152" s="78"/>
      <c r="H152" s="79"/>
      <c r="I152" s="79"/>
      <c r="J152" s="79"/>
      <c r="K152" s="80">
        <f>M42</f>
        <v>37560</v>
      </c>
      <c r="L152" s="5"/>
      <c r="M152" s="5"/>
      <c r="N152" s="5"/>
      <c r="O152" s="126"/>
    </row>
    <row r="153" spans="1:15" ht="15.75">
      <c r="A153" s="82"/>
      <c r="B153" s="83"/>
      <c r="C153" s="84"/>
      <c r="D153" s="84"/>
      <c r="E153" s="84"/>
      <c r="F153" s="84"/>
      <c r="G153" s="84"/>
      <c r="H153" s="85"/>
      <c r="I153" s="85"/>
      <c r="J153" s="85"/>
      <c r="K153" s="85"/>
      <c r="L153" s="10"/>
      <c r="M153" s="10"/>
      <c r="N153" s="10"/>
      <c r="O153" s="126"/>
    </row>
    <row r="154" spans="1:15" ht="15.75">
      <c r="A154" s="86"/>
      <c r="B154" s="40" t="s">
        <v>102</v>
      </c>
      <c r="C154" s="87"/>
      <c r="D154" s="87"/>
      <c r="E154" s="87"/>
      <c r="F154" s="87"/>
      <c r="G154" s="87"/>
      <c r="H154" s="71"/>
      <c r="I154" s="71"/>
      <c r="J154" s="71"/>
      <c r="K154" s="88">
        <v>0.08185</v>
      </c>
      <c r="L154" s="29"/>
      <c r="M154" s="29"/>
      <c r="N154" s="29"/>
      <c r="O154" s="126"/>
    </row>
    <row r="155" spans="1:15" ht="15.75">
      <c r="A155" s="86"/>
      <c r="B155" s="40" t="s">
        <v>103</v>
      </c>
      <c r="C155" s="87"/>
      <c r="D155" s="87"/>
      <c r="E155" s="87"/>
      <c r="F155" s="87"/>
      <c r="G155" s="87"/>
      <c r="H155" s="71"/>
      <c r="I155" s="71"/>
      <c r="J155" s="71"/>
      <c r="K155" s="45">
        <v>0.07577</v>
      </c>
      <c r="L155" s="29"/>
      <c r="M155" s="29"/>
      <c r="N155" s="29"/>
      <c r="O155" s="126"/>
    </row>
    <row r="156" spans="1:15" ht="15.75">
      <c r="A156" s="86"/>
      <c r="B156" s="40" t="s">
        <v>104</v>
      </c>
      <c r="C156" s="87"/>
      <c r="D156" s="87"/>
      <c r="E156" s="87"/>
      <c r="F156" s="87"/>
      <c r="G156" s="87"/>
      <c r="H156" s="71"/>
      <c r="I156" s="71"/>
      <c r="J156" s="71"/>
      <c r="K156" s="88">
        <f>K154-K155</f>
        <v>0.006080000000000002</v>
      </c>
      <c r="L156" s="29"/>
      <c r="M156" s="29"/>
      <c r="N156" s="29"/>
      <c r="O156" s="126"/>
    </row>
    <row r="157" spans="1:15" ht="15.75">
      <c r="A157" s="86"/>
      <c r="B157" s="40" t="s">
        <v>105</v>
      </c>
      <c r="C157" s="87"/>
      <c r="D157" s="87"/>
      <c r="E157" s="87"/>
      <c r="F157" s="87"/>
      <c r="G157" s="87"/>
      <c r="H157" s="71"/>
      <c r="I157" s="71"/>
      <c r="J157" s="71"/>
      <c r="K157" s="88">
        <v>0.0637</v>
      </c>
      <c r="L157" s="29"/>
      <c r="M157" s="29"/>
      <c r="N157" s="29"/>
      <c r="O157" s="126"/>
    </row>
    <row r="158" spans="1:15" ht="15.75">
      <c r="A158" s="86"/>
      <c r="B158" s="40" t="s">
        <v>106</v>
      </c>
      <c r="C158" s="87"/>
      <c r="D158" s="87"/>
      <c r="E158" s="87"/>
      <c r="F158" s="87"/>
      <c r="G158" s="87"/>
      <c r="H158" s="71"/>
      <c r="I158" s="71"/>
      <c r="J158" s="71"/>
      <c r="K158" s="88">
        <f>M31</f>
        <v>0.043151687707277404</v>
      </c>
      <c r="L158" s="29"/>
      <c r="M158" s="29"/>
      <c r="N158" s="29"/>
      <c r="O158" s="126"/>
    </row>
    <row r="159" spans="1:15" ht="15.75">
      <c r="A159" s="86"/>
      <c r="B159" s="40" t="s">
        <v>107</v>
      </c>
      <c r="C159" s="87"/>
      <c r="D159" s="87"/>
      <c r="E159" s="87"/>
      <c r="F159" s="87"/>
      <c r="G159" s="87"/>
      <c r="H159" s="71"/>
      <c r="I159" s="71"/>
      <c r="J159" s="71"/>
      <c r="K159" s="88">
        <f>K157-K158</f>
        <v>0.020548312292722602</v>
      </c>
      <c r="L159" s="29"/>
      <c r="M159" s="29"/>
      <c r="N159" s="29"/>
      <c r="O159" s="126"/>
    </row>
    <row r="160" spans="1:15" ht="15.75">
      <c r="A160" s="86"/>
      <c r="B160" s="40" t="s">
        <v>108</v>
      </c>
      <c r="C160" s="87"/>
      <c r="D160" s="87"/>
      <c r="E160" s="87"/>
      <c r="F160" s="87"/>
      <c r="G160" s="87"/>
      <c r="H160" s="71"/>
      <c r="I160" s="71"/>
      <c r="J160" s="71"/>
      <c r="K160" s="89" t="s">
        <v>174</v>
      </c>
      <c r="L160" s="29"/>
      <c r="M160" s="29"/>
      <c r="N160" s="29"/>
      <c r="O160" s="126"/>
    </row>
    <row r="161" spans="1:15" ht="15.75">
      <c r="A161" s="86"/>
      <c r="B161" s="40" t="s">
        <v>109</v>
      </c>
      <c r="C161" s="87"/>
      <c r="D161" s="87"/>
      <c r="E161" s="87"/>
      <c r="F161" s="87"/>
      <c r="G161" s="87"/>
      <c r="H161" s="71"/>
      <c r="I161" s="71"/>
      <c r="J161" s="71"/>
      <c r="K161" s="90">
        <v>19.03</v>
      </c>
      <c r="L161" s="29" t="s">
        <v>178</v>
      </c>
      <c r="M161" s="29"/>
      <c r="N161" s="29"/>
      <c r="O161" s="126"/>
    </row>
    <row r="162" spans="1:15" ht="15.75">
      <c r="A162" s="86"/>
      <c r="B162" s="40" t="s">
        <v>110</v>
      </c>
      <c r="C162" s="87"/>
      <c r="D162" s="87"/>
      <c r="E162" s="87"/>
      <c r="F162" s="87"/>
      <c r="G162" s="87"/>
      <c r="H162" s="71"/>
      <c r="I162" s="71"/>
      <c r="J162" s="71"/>
      <c r="K162" s="90">
        <v>15.504</v>
      </c>
      <c r="L162" s="29" t="s">
        <v>178</v>
      </c>
      <c r="M162" s="29"/>
      <c r="N162" s="29"/>
      <c r="O162" s="126"/>
    </row>
    <row r="163" spans="1:15" ht="15.75">
      <c r="A163" s="86"/>
      <c r="B163" s="40" t="s">
        <v>111</v>
      </c>
      <c r="C163" s="87"/>
      <c r="D163" s="87"/>
      <c r="E163" s="87"/>
      <c r="F163" s="87"/>
      <c r="G163" s="87"/>
      <c r="H163" s="71"/>
      <c r="I163" s="71"/>
      <c r="J163" s="71"/>
      <c r="K163" s="88">
        <f>G54/'July 02'!M54</f>
        <v>0.03972439756361764</v>
      </c>
      <c r="L163" s="29"/>
      <c r="M163" s="29"/>
      <c r="N163" s="29"/>
      <c r="O163" s="126"/>
    </row>
    <row r="164" spans="1:15" ht="15.75">
      <c r="A164" s="86"/>
      <c r="B164" s="40" t="s">
        <v>112</v>
      </c>
      <c r="C164" s="87"/>
      <c r="D164" s="87"/>
      <c r="E164" s="87"/>
      <c r="F164" s="87"/>
      <c r="G164" s="87"/>
      <c r="H164" s="71"/>
      <c r="I164" s="71"/>
      <c r="J164" s="71"/>
      <c r="K164" s="88">
        <v>0.1491</v>
      </c>
      <c r="L164" s="29"/>
      <c r="M164" s="29"/>
      <c r="N164" s="29"/>
      <c r="O164" s="126"/>
    </row>
    <row r="165" spans="1:15" ht="15.75">
      <c r="A165" s="86"/>
      <c r="B165" s="40"/>
      <c r="C165" s="40"/>
      <c r="D165" s="40"/>
      <c r="E165" s="40"/>
      <c r="F165" s="40"/>
      <c r="G165" s="40"/>
      <c r="H165" s="29"/>
      <c r="I165" s="29"/>
      <c r="J165" s="29"/>
      <c r="K165" s="67"/>
      <c r="L165" s="29"/>
      <c r="M165" s="91"/>
      <c r="N165" s="29"/>
      <c r="O165" s="126"/>
    </row>
    <row r="166" spans="1:15" ht="15.75">
      <c r="A166" s="92"/>
      <c r="B166" s="17" t="s">
        <v>113</v>
      </c>
      <c r="C166" s="93"/>
      <c r="D166" s="93"/>
      <c r="E166" s="94"/>
      <c r="F166" s="93"/>
      <c r="G166" s="94"/>
      <c r="H166" s="93"/>
      <c r="I166" s="94"/>
      <c r="J166" s="21" t="s">
        <v>166</v>
      </c>
      <c r="K166" s="95" t="s">
        <v>175</v>
      </c>
      <c r="L166" s="10"/>
      <c r="M166" s="10"/>
      <c r="N166" s="10"/>
      <c r="O166" s="126"/>
    </row>
    <row r="167" spans="1:15" ht="15.75">
      <c r="A167" s="96"/>
      <c r="B167" s="40" t="s">
        <v>114</v>
      </c>
      <c r="C167" s="60"/>
      <c r="D167" s="60"/>
      <c r="E167" s="60"/>
      <c r="F167" s="60"/>
      <c r="G167" s="29"/>
      <c r="H167" s="29"/>
      <c r="I167" s="29"/>
      <c r="J167" s="34">
        <v>27</v>
      </c>
      <c r="K167" s="97">
        <v>927</v>
      </c>
      <c r="L167" s="29"/>
      <c r="M167" s="91"/>
      <c r="N167" s="98"/>
      <c r="O167" s="126"/>
    </row>
    <row r="168" spans="1:15" ht="15.75">
      <c r="A168" s="96"/>
      <c r="B168" s="40" t="s">
        <v>115</v>
      </c>
      <c r="C168" s="60"/>
      <c r="D168" s="60"/>
      <c r="E168" s="60"/>
      <c r="F168" s="60"/>
      <c r="G168" s="29"/>
      <c r="H168" s="29"/>
      <c r="I168" s="29"/>
      <c r="J168" s="34">
        <v>0</v>
      </c>
      <c r="K168" s="97">
        <v>0</v>
      </c>
      <c r="L168" s="29"/>
      <c r="M168" s="91"/>
      <c r="N168" s="98"/>
      <c r="O168" s="126"/>
    </row>
    <row r="169" spans="1:15" ht="15.75">
      <c r="A169" s="96"/>
      <c r="B169" s="189" t="s">
        <v>116</v>
      </c>
      <c r="C169" s="60"/>
      <c r="D169" s="60"/>
      <c r="E169" s="60"/>
      <c r="F169" s="60"/>
      <c r="G169" s="29"/>
      <c r="H169" s="29"/>
      <c r="I169" s="29"/>
      <c r="J169" s="29"/>
      <c r="K169" s="97">
        <v>0</v>
      </c>
      <c r="L169" s="29"/>
      <c r="M169" s="91"/>
      <c r="N169" s="98"/>
      <c r="O169" s="126"/>
    </row>
    <row r="170" spans="1:15" ht="15.75">
      <c r="A170" s="96"/>
      <c r="B170" s="189" t="s">
        <v>117</v>
      </c>
      <c r="C170" s="60"/>
      <c r="D170" s="60"/>
      <c r="E170" s="60"/>
      <c r="F170" s="60"/>
      <c r="G170" s="29"/>
      <c r="H170" s="29"/>
      <c r="I170" s="29"/>
      <c r="J170" s="29"/>
      <c r="K170" s="69" t="s">
        <v>173</v>
      </c>
      <c r="L170" s="29"/>
      <c r="M170" s="91"/>
      <c r="N170" s="98"/>
      <c r="O170" s="126"/>
    </row>
    <row r="171" spans="1:15" ht="15.75">
      <c r="A171" s="99"/>
      <c r="B171" s="189" t="s">
        <v>118</v>
      </c>
      <c r="C171" s="60"/>
      <c r="D171" s="60"/>
      <c r="E171" s="40"/>
      <c r="F171" s="40"/>
      <c r="G171" s="40"/>
      <c r="H171" s="29"/>
      <c r="I171" s="29"/>
      <c r="J171" s="29"/>
      <c r="K171" s="97"/>
      <c r="L171" s="29"/>
      <c r="M171" s="91"/>
      <c r="N171" s="100"/>
      <c r="O171" s="126"/>
    </row>
    <row r="172" spans="1:15" ht="15.75">
      <c r="A172" s="96"/>
      <c r="B172" s="40" t="s">
        <v>119</v>
      </c>
      <c r="C172" s="60"/>
      <c r="D172" s="60"/>
      <c r="E172" s="60"/>
      <c r="F172" s="60"/>
      <c r="G172" s="60"/>
      <c r="H172" s="29"/>
      <c r="I172" s="29"/>
      <c r="J172" s="29">
        <v>0</v>
      </c>
      <c r="K172" s="97">
        <f>M123</f>
        <v>0</v>
      </c>
      <c r="L172" s="29" t="s">
        <v>207</v>
      </c>
      <c r="M172" s="91"/>
      <c r="N172" s="100"/>
      <c r="O172" s="126"/>
    </row>
    <row r="173" spans="1:15" ht="15.75">
      <c r="A173" s="96"/>
      <c r="B173" s="40" t="s">
        <v>120</v>
      </c>
      <c r="C173" s="60"/>
      <c r="D173" s="60"/>
      <c r="E173" s="60"/>
      <c r="F173" s="60"/>
      <c r="G173" s="60"/>
      <c r="H173" s="29"/>
      <c r="I173" s="29"/>
      <c r="J173" s="29">
        <v>17</v>
      </c>
      <c r="K173" s="97">
        <f>'July 02'!K173+M123</f>
        <v>135</v>
      </c>
      <c r="L173" s="29"/>
      <c r="M173" s="91"/>
      <c r="N173" s="100"/>
      <c r="O173" s="126"/>
    </row>
    <row r="174" spans="1:15" ht="15.75">
      <c r="A174" s="96"/>
      <c r="B174" s="40" t="s">
        <v>204</v>
      </c>
      <c r="C174" s="60"/>
      <c r="D174" s="60"/>
      <c r="E174" s="60"/>
      <c r="F174" s="60"/>
      <c r="G174" s="60"/>
      <c r="H174" s="29"/>
      <c r="I174" s="29"/>
      <c r="J174" s="29"/>
      <c r="K174" s="97">
        <v>0</v>
      </c>
      <c r="L174" s="29"/>
      <c r="M174" s="91"/>
      <c r="N174" s="100"/>
      <c r="O174" s="126"/>
    </row>
    <row r="175" spans="1:15" ht="15.75">
      <c r="A175" s="99"/>
      <c r="B175" s="189" t="s">
        <v>121</v>
      </c>
      <c r="C175" s="60"/>
      <c r="D175" s="60"/>
      <c r="E175" s="40"/>
      <c r="F175" s="40"/>
      <c r="G175" s="40"/>
      <c r="H175" s="29"/>
      <c r="I175" s="29"/>
      <c r="J175" s="29"/>
      <c r="K175" s="97"/>
      <c r="L175" s="29"/>
      <c r="M175" s="91"/>
      <c r="N175" s="100"/>
      <c r="O175" s="126"/>
    </row>
    <row r="176" spans="1:15" ht="15.75">
      <c r="A176" s="99"/>
      <c r="B176" s="40" t="s">
        <v>122</v>
      </c>
      <c r="C176" s="60"/>
      <c r="D176" s="60"/>
      <c r="E176" s="40"/>
      <c r="F176" s="40"/>
      <c r="G176" s="40"/>
      <c r="H176" s="29"/>
      <c r="I176" s="29"/>
      <c r="J176" s="29">
        <v>0</v>
      </c>
      <c r="K176" s="97">
        <v>0</v>
      </c>
      <c r="L176" s="29"/>
      <c r="M176" s="91"/>
      <c r="N176" s="100"/>
      <c r="O176" s="126"/>
    </row>
    <row r="177" spans="1:15" ht="15.75">
      <c r="A177" s="96"/>
      <c r="B177" s="40" t="s">
        <v>123</v>
      </c>
      <c r="C177" s="60"/>
      <c r="D177" s="60"/>
      <c r="E177" s="101"/>
      <c r="F177" s="101"/>
      <c r="G177" s="102"/>
      <c r="H177" s="29"/>
      <c r="I177" s="29"/>
      <c r="J177" s="29"/>
      <c r="K177" s="69">
        <v>0</v>
      </c>
      <c r="L177" s="29"/>
      <c r="M177" s="91"/>
      <c r="N177" s="100"/>
      <c r="O177" s="126"/>
    </row>
    <row r="178" spans="1:15" ht="15.75">
      <c r="A178" s="96"/>
      <c r="B178" s="40" t="s">
        <v>124</v>
      </c>
      <c r="C178" s="60"/>
      <c r="D178" s="60"/>
      <c r="E178" s="101"/>
      <c r="F178" s="101"/>
      <c r="G178" s="102"/>
      <c r="H178" s="29"/>
      <c r="I178" s="29"/>
      <c r="J178" s="29"/>
      <c r="K178" s="69">
        <v>0</v>
      </c>
      <c r="L178" s="29"/>
      <c r="M178" s="91"/>
      <c r="N178" s="100"/>
      <c r="O178" s="126"/>
    </row>
    <row r="179" spans="1:15" ht="15.75">
      <c r="A179" s="96"/>
      <c r="B179" s="40" t="s">
        <v>125</v>
      </c>
      <c r="C179" s="60"/>
      <c r="D179" s="60"/>
      <c r="E179" s="103"/>
      <c r="F179" s="101"/>
      <c r="G179" s="102"/>
      <c r="H179" s="29"/>
      <c r="I179" s="29"/>
      <c r="J179" s="29"/>
      <c r="K179" s="104">
        <v>0</v>
      </c>
      <c r="L179" s="29"/>
      <c r="M179" s="91"/>
      <c r="N179" s="100"/>
      <c r="O179" s="126"/>
    </row>
    <row r="180" spans="1:15" ht="15.75">
      <c r="A180" s="96"/>
      <c r="B180" s="40"/>
      <c r="C180" s="60"/>
      <c r="D180" s="60"/>
      <c r="E180" s="103"/>
      <c r="F180" s="101"/>
      <c r="G180" s="102"/>
      <c r="H180" s="29"/>
      <c r="I180" s="29"/>
      <c r="J180" s="29"/>
      <c r="K180" s="104"/>
      <c r="L180" s="29"/>
      <c r="M180" s="91"/>
      <c r="N180" s="100"/>
      <c r="O180" s="126"/>
    </row>
    <row r="181" spans="1:15" ht="15.75">
      <c r="A181" s="8"/>
      <c r="B181" s="17" t="s">
        <v>126</v>
      </c>
      <c r="C181" s="93"/>
      <c r="D181" s="93"/>
      <c r="E181" s="94"/>
      <c r="F181" s="93"/>
      <c r="G181" s="94"/>
      <c r="H181" s="93"/>
      <c r="I181" s="95" t="s">
        <v>166</v>
      </c>
      <c r="J181" s="21" t="s">
        <v>167</v>
      </c>
      <c r="K181" s="95" t="s">
        <v>176</v>
      </c>
      <c r="L181" s="21" t="s">
        <v>167</v>
      </c>
      <c r="M181" s="10"/>
      <c r="N181" s="105"/>
      <c r="O181" s="126"/>
    </row>
    <row r="182" spans="1:15" ht="15.75">
      <c r="A182" s="28"/>
      <c r="B182" s="60" t="s">
        <v>127</v>
      </c>
      <c r="C182" s="106"/>
      <c r="D182" s="106"/>
      <c r="E182" s="60"/>
      <c r="F182" s="106"/>
      <c r="G182" s="29"/>
      <c r="H182" s="106"/>
      <c r="I182" s="60">
        <v>2181</v>
      </c>
      <c r="J182" s="106">
        <f>I182/I187</f>
        <v>0.9654714475431607</v>
      </c>
      <c r="K182" s="59">
        <v>107614</v>
      </c>
      <c r="L182" s="107">
        <f>K182/K187</f>
        <v>0.9758517188534327</v>
      </c>
      <c r="M182" s="91"/>
      <c r="N182" s="100"/>
      <c r="O182" s="126"/>
    </row>
    <row r="183" spans="1:15" ht="15.75">
      <c r="A183" s="28"/>
      <c r="B183" s="60" t="s">
        <v>128</v>
      </c>
      <c r="C183" s="106"/>
      <c r="D183" s="106"/>
      <c r="E183" s="60"/>
      <c r="F183" s="106"/>
      <c r="G183" s="29"/>
      <c r="H183" s="108"/>
      <c r="I183" s="60">
        <v>21</v>
      </c>
      <c r="J183" s="106">
        <f>I183/I187</f>
        <v>0.009296148738379814</v>
      </c>
      <c r="K183" s="59">
        <v>701</v>
      </c>
      <c r="L183" s="107">
        <f>K183/K187</f>
        <v>0.006356719896261233</v>
      </c>
      <c r="M183" s="91"/>
      <c r="N183" s="100"/>
      <c r="O183" s="126"/>
    </row>
    <row r="184" spans="1:15" ht="15.75">
      <c r="A184" s="28"/>
      <c r="B184" s="60" t="s">
        <v>129</v>
      </c>
      <c r="C184" s="106"/>
      <c r="D184" s="106"/>
      <c r="E184" s="60"/>
      <c r="F184" s="106"/>
      <c r="G184" s="29"/>
      <c r="H184" s="108"/>
      <c r="I184" s="60">
        <v>8</v>
      </c>
      <c r="J184" s="106">
        <f>I184/I187</f>
        <v>0.0035413899955732625</v>
      </c>
      <c r="K184" s="59">
        <v>307</v>
      </c>
      <c r="L184" s="107">
        <f>K184/K187</f>
        <v>0.0027838987277492133</v>
      </c>
      <c r="M184" s="91"/>
      <c r="N184" s="100"/>
      <c r="O184" s="126"/>
    </row>
    <row r="185" spans="1:15" ht="15.75">
      <c r="A185" s="28"/>
      <c r="B185" s="60" t="s">
        <v>130</v>
      </c>
      <c r="C185" s="106"/>
      <c r="D185" s="106"/>
      <c r="E185" s="60"/>
      <c r="F185" s="106"/>
      <c r="G185" s="29"/>
      <c r="H185" s="108"/>
      <c r="I185" s="60">
        <f>13+8+4+24</f>
        <v>49</v>
      </c>
      <c r="J185" s="106">
        <f>I185/I187</f>
        <v>0.021691013722886232</v>
      </c>
      <c r="K185" s="59">
        <f>297+176+89+1093</f>
        <v>1655</v>
      </c>
      <c r="L185" s="107">
        <f>K185/K187</f>
        <v>0.015007662522556834</v>
      </c>
      <c r="M185" s="91"/>
      <c r="N185" s="100"/>
      <c r="O185" s="126"/>
    </row>
    <row r="186" spans="1:15" ht="15.75">
      <c r="A186" s="28"/>
      <c r="B186" s="31"/>
      <c r="C186" s="106"/>
      <c r="D186" s="106"/>
      <c r="E186" s="60"/>
      <c r="F186" s="106"/>
      <c r="G186" s="29"/>
      <c r="H186" s="108"/>
      <c r="I186" s="60"/>
      <c r="J186" s="106"/>
      <c r="K186" s="59"/>
      <c r="L186" s="107"/>
      <c r="M186" s="91"/>
      <c r="N186" s="100"/>
      <c r="O186" s="126"/>
    </row>
    <row r="187" spans="1:15" ht="15.75">
      <c r="A187" s="28"/>
      <c r="B187" s="29"/>
      <c r="C187" s="29"/>
      <c r="D187" s="29"/>
      <c r="E187" s="29"/>
      <c r="F187" s="29"/>
      <c r="G187" s="29"/>
      <c r="H187" s="29"/>
      <c r="I187" s="38">
        <f>SUM(I182:I186)</f>
        <v>2259</v>
      </c>
      <c r="J187" s="110">
        <f>SUM(J182:J186)</f>
        <v>1</v>
      </c>
      <c r="K187" s="59">
        <f>SUM(K182:K186)</f>
        <v>110277</v>
      </c>
      <c r="L187" s="110">
        <f>SUM(L182:L186)</f>
        <v>0.9999999999999999</v>
      </c>
      <c r="M187" s="29"/>
      <c r="N187" s="29"/>
      <c r="O187" s="126"/>
    </row>
    <row r="188" spans="1:15" ht="15.75">
      <c r="A188" s="28"/>
      <c r="B188" s="29"/>
      <c r="C188" s="29"/>
      <c r="D188" s="29"/>
      <c r="E188" s="29"/>
      <c r="F188" s="29"/>
      <c r="G188" s="29"/>
      <c r="H188" s="29"/>
      <c r="I188" s="38"/>
      <c r="J188" s="110"/>
      <c r="K188" s="59"/>
      <c r="L188" s="110"/>
      <c r="M188" s="29"/>
      <c r="N188" s="29"/>
      <c r="O188" s="126"/>
    </row>
    <row r="189" spans="1:15" ht="15.75">
      <c r="A189" s="8"/>
      <c r="B189" s="10"/>
      <c r="C189" s="10"/>
      <c r="D189" s="10"/>
      <c r="E189" s="10"/>
      <c r="F189" s="10"/>
      <c r="G189" s="10"/>
      <c r="H189" s="10"/>
      <c r="I189" s="61"/>
      <c r="J189" s="113"/>
      <c r="K189" s="114"/>
      <c r="L189" s="113"/>
      <c r="M189" s="10"/>
      <c r="N189" s="10"/>
      <c r="O189" s="126"/>
    </row>
    <row r="190" spans="1:15" ht="15.75">
      <c r="A190" s="115"/>
      <c r="B190" s="17" t="s">
        <v>132</v>
      </c>
      <c r="C190" s="116"/>
      <c r="D190" s="116"/>
      <c r="E190" s="21" t="s">
        <v>147</v>
      </c>
      <c r="F190" s="19"/>
      <c r="G190" s="17" t="s">
        <v>156</v>
      </c>
      <c r="H190" s="15"/>
      <c r="I190" s="15"/>
      <c r="J190" s="15"/>
      <c r="K190" s="15"/>
      <c r="L190" s="15"/>
      <c r="M190" s="15"/>
      <c r="N190" s="15"/>
      <c r="O190" s="126"/>
    </row>
    <row r="191" spans="1:15" ht="15.75">
      <c r="A191" s="115"/>
      <c r="B191" s="15"/>
      <c r="C191" s="15"/>
      <c r="D191" s="15"/>
      <c r="E191" s="10"/>
      <c r="F191" s="10"/>
      <c r="G191" s="10"/>
      <c r="H191" s="15"/>
      <c r="I191" s="15"/>
      <c r="J191" s="15"/>
      <c r="K191" s="15"/>
      <c r="L191" s="15"/>
      <c r="M191" s="15"/>
      <c r="N191" s="15"/>
      <c r="O191" s="126"/>
    </row>
    <row r="192" spans="1:15" ht="15.75">
      <c r="A192" s="115"/>
      <c r="B192" s="16" t="s">
        <v>133</v>
      </c>
      <c r="C192" s="117"/>
      <c r="D192" s="117"/>
      <c r="E192" s="118" t="s">
        <v>148</v>
      </c>
      <c r="F192" s="16"/>
      <c r="G192" s="16" t="s">
        <v>157</v>
      </c>
      <c r="H192" s="117"/>
      <c r="I192" s="117"/>
      <c r="J192" s="15"/>
      <c r="K192" s="15"/>
      <c r="L192" s="15"/>
      <c r="M192" s="15"/>
      <c r="N192" s="15"/>
      <c r="O192" s="126"/>
    </row>
    <row r="193" spans="1:15" ht="15.75">
      <c r="A193" s="115"/>
      <c r="B193" s="16" t="s">
        <v>134</v>
      </c>
      <c r="C193" s="117"/>
      <c r="D193" s="117"/>
      <c r="E193" s="118" t="s">
        <v>149</v>
      </c>
      <c r="F193" s="16"/>
      <c r="G193" s="16" t="s">
        <v>158</v>
      </c>
      <c r="H193" s="117"/>
      <c r="I193" s="117"/>
      <c r="J193" s="15"/>
      <c r="K193" s="15"/>
      <c r="L193" s="15"/>
      <c r="M193" s="15"/>
      <c r="N193" s="15"/>
      <c r="O193" s="126"/>
    </row>
    <row r="194" spans="1:15" ht="15.75">
      <c r="A194" s="115"/>
      <c r="B194" s="16"/>
      <c r="C194" s="117"/>
      <c r="D194" s="117"/>
      <c r="E194" s="118"/>
      <c r="F194" s="16"/>
      <c r="G194" s="16"/>
      <c r="H194" s="117"/>
      <c r="I194" s="117"/>
      <c r="J194" s="15"/>
      <c r="K194" s="15"/>
      <c r="L194" s="15"/>
      <c r="M194" s="15"/>
      <c r="N194" s="15"/>
      <c r="O194" s="126"/>
    </row>
    <row r="195" spans="1:15" ht="15.75">
      <c r="A195" s="115"/>
      <c r="B195" s="16"/>
      <c r="C195" s="117"/>
      <c r="D195" s="117"/>
      <c r="E195" s="118"/>
      <c r="F195" s="16"/>
      <c r="G195" s="16"/>
      <c r="H195" s="117"/>
      <c r="I195" s="117"/>
      <c r="J195" s="15"/>
      <c r="K195" s="15"/>
      <c r="L195" s="15"/>
      <c r="M195" s="15"/>
      <c r="N195" s="15"/>
      <c r="O195" s="126"/>
    </row>
    <row r="196" spans="1:15" ht="18.75">
      <c r="A196" s="115"/>
      <c r="B196" s="54" t="str">
        <f>B151</f>
        <v>FFP4 INVESTOR REPORT QUARTER ENDING OCTOBER 2002</v>
      </c>
      <c r="C196" s="117"/>
      <c r="D196" s="117"/>
      <c r="E196" s="118"/>
      <c r="F196" s="16"/>
      <c r="G196" s="16"/>
      <c r="H196" s="117"/>
      <c r="I196" s="117"/>
      <c r="J196" s="15"/>
      <c r="K196" s="15"/>
      <c r="L196" s="15"/>
      <c r="M196" s="15"/>
      <c r="N196" s="15"/>
      <c r="O196" s="126"/>
    </row>
    <row r="197" spans="1:14" ht="15">
      <c r="A197" s="127"/>
      <c r="B197" s="127"/>
      <c r="C197" s="127"/>
      <c r="D197" s="127"/>
      <c r="E197" s="127"/>
      <c r="F197" s="127"/>
      <c r="G197" s="127"/>
      <c r="H197" s="127"/>
      <c r="I197" s="127"/>
      <c r="J197" s="127"/>
      <c r="K197" s="127"/>
      <c r="L197" s="127"/>
      <c r="M197" s="127"/>
      <c r="N197" s="127"/>
    </row>
  </sheetData>
  <printOptions horizontalCentered="1" verticalCentered="1"/>
  <pageMargins left="0.5118110236220472" right="0.5118110236220472" top="0.2755905511811024" bottom="0.6299212598425197" header="0" footer="0"/>
  <pageSetup horizontalDpi="600" verticalDpi="600" orientation="landscape" paperSize="9" scale="50" r:id="rId2"/>
  <headerFooter alignWithMargins="0">
    <oddFooter xml:space="preserve">&amp;L </oddFooter>
  </headerFooter>
  <rowBreaks count="3" manualBreakCount="3">
    <brk id="49" max="14" man="1"/>
    <brk id="102" max="14" man="1"/>
    <brk id="151" max="14" man="1"/>
  </rowBreaks>
  <drawing r:id="rId1"/>
</worksheet>
</file>

<file path=xl/worksheets/sheet15.xml><?xml version="1.0" encoding="utf-8"?>
<worksheet xmlns="http://schemas.openxmlformats.org/spreadsheetml/2006/main" xmlns:r="http://schemas.openxmlformats.org/officeDocument/2006/relationships">
  <dimension ref="A1:O197"/>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4" width="9.6640625" style="1" customWidth="1"/>
    <col min="5" max="5" width="13.6640625" style="1" customWidth="1"/>
    <col min="6" max="6" width="3.6640625" style="1" customWidth="1"/>
    <col min="7" max="7" width="12.6640625" style="1" customWidth="1"/>
    <col min="8" max="8" width="3.6640625" style="1" customWidth="1"/>
    <col min="9" max="9" width="12.6640625" style="1" customWidth="1"/>
    <col min="10" max="10" width="6.6640625" style="1" customWidth="1"/>
    <col min="11" max="11" width="12.6640625" style="1" customWidth="1"/>
    <col min="12" max="12" width="6.6640625" style="1" customWidth="1"/>
    <col min="13" max="13" width="14.6640625" style="1" customWidth="1"/>
    <col min="14" max="14" width="19.10546875" style="1" customWidth="1"/>
    <col min="15" max="16384" width="9.6640625" style="1" customWidth="1"/>
  </cols>
  <sheetData>
    <row r="1" spans="1:15" ht="20.25">
      <c r="A1" s="2"/>
      <c r="B1" s="3" t="s">
        <v>0</v>
      </c>
      <c r="C1" s="4"/>
      <c r="D1" s="4"/>
      <c r="E1" s="5"/>
      <c r="F1" s="5"/>
      <c r="G1" s="5"/>
      <c r="H1" s="5"/>
      <c r="I1" s="5"/>
      <c r="J1" s="5"/>
      <c r="K1" s="5"/>
      <c r="L1" s="5"/>
      <c r="M1" s="5"/>
      <c r="N1" s="5"/>
      <c r="O1" s="126"/>
    </row>
    <row r="2" spans="1:15" ht="15.75">
      <c r="A2" s="8"/>
      <c r="B2" s="9"/>
      <c r="C2" s="9"/>
      <c r="D2" s="9"/>
      <c r="E2" s="10"/>
      <c r="F2" s="10"/>
      <c r="G2" s="10"/>
      <c r="H2" s="10"/>
      <c r="I2" s="10"/>
      <c r="J2" s="10"/>
      <c r="K2" s="10"/>
      <c r="L2" s="10"/>
      <c r="M2" s="10"/>
      <c r="N2" s="10"/>
      <c r="O2" s="126"/>
    </row>
    <row r="3" spans="1:15" ht="15.75">
      <c r="A3" s="11"/>
      <c r="B3" s="155" t="s">
        <v>1</v>
      </c>
      <c r="C3" s="10"/>
      <c r="D3" s="10"/>
      <c r="E3" s="10"/>
      <c r="F3" s="10"/>
      <c r="G3" s="10"/>
      <c r="H3" s="10"/>
      <c r="I3" s="10"/>
      <c r="J3" s="10"/>
      <c r="K3" s="10"/>
      <c r="L3" s="10"/>
      <c r="M3" s="10"/>
      <c r="N3" s="10"/>
      <c r="O3" s="126"/>
    </row>
    <row r="4" spans="1:15" ht="15.75">
      <c r="A4" s="8"/>
      <c r="B4" s="9"/>
      <c r="C4" s="9"/>
      <c r="D4" s="9"/>
      <c r="E4" s="10"/>
      <c r="F4" s="10"/>
      <c r="G4" s="10"/>
      <c r="H4" s="10"/>
      <c r="I4" s="10"/>
      <c r="J4" s="10"/>
      <c r="K4" s="10"/>
      <c r="L4" s="10"/>
      <c r="M4" s="10"/>
      <c r="N4" s="10"/>
      <c r="O4" s="126"/>
    </row>
    <row r="5" spans="1:15" ht="15.75">
      <c r="A5" s="8"/>
      <c r="B5" s="13" t="s">
        <v>2</v>
      </c>
      <c r="C5" s="14"/>
      <c r="D5" s="14"/>
      <c r="E5" s="10"/>
      <c r="F5" s="10"/>
      <c r="G5" s="10"/>
      <c r="H5" s="10"/>
      <c r="I5" s="10"/>
      <c r="J5" s="10"/>
      <c r="K5" s="10"/>
      <c r="L5" s="10"/>
      <c r="M5" s="10"/>
      <c r="N5" s="10"/>
      <c r="O5" s="126"/>
    </row>
    <row r="6" spans="1:15" ht="15.75">
      <c r="A6" s="8"/>
      <c r="B6" s="13" t="s">
        <v>3</v>
      </c>
      <c r="C6" s="14"/>
      <c r="D6" s="14"/>
      <c r="E6" s="10"/>
      <c r="F6" s="10"/>
      <c r="G6" s="10"/>
      <c r="H6" s="10"/>
      <c r="I6" s="10"/>
      <c r="J6" s="10"/>
      <c r="K6" s="10"/>
      <c r="L6" s="10"/>
      <c r="M6" s="10"/>
      <c r="N6" s="10"/>
      <c r="O6" s="126"/>
    </row>
    <row r="7" spans="1:15" ht="15.75">
      <c r="A7" s="8"/>
      <c r="B7" s="13" t="s">
        <v>4</v>
      </c>
      <c r="C7" s="14"/>
      <c r="D7" s="14"/>
      <c r="E7" s="10"/>
      <c r="F7" s="10"/>
      <c r="G7" s="10"/>
      <c r="H7" s="10"/>
      <c r="I7" s="10"/>
      <c r="J7" s="10"/>
      <c r="K7" s="10"/>
      <c r="L7" s="10"/>
      <c r="M7" s="10"/>
      <c r="N7" s="10"/>
      <c r="O7" s="126"/>
    </row>
    <row r="8" spans="1:15" ht="15.75">
      <c r="A8" s="8"/>
      <c r="B8" s="13" t="s">
        <v>5</v>
      </c>
      <c r="C8" s="14"/>
      <c r="D8" s="14"/>
      <c r="E8" s="10"/>
      <c r="F8" s="10"/>
      <c r="G8" s="10"/>
      <c r="H8" s="10"/>
      <c r="I8" s="10"/>
      <c r="J8" s="10"/>
      <c r="K8" s="10"/>
      <c r="L8" s="10"/>
      <c r="M8" s="10"/>
      <c r="N8" s="10"/>
      <c r="O8" s="126"/>
    </row>
    <row r="9" spans="1:15" ht="15.75">
      <c r="A9" s="8"/>
      <c r="B9" s="15"/>
      <c r="C9" s="14"/>
      <c r="D9" s="14"/>
      <c r="E9" s="10"/>
      <c r="F9" s="10"/>
      <c r="G9" s="10"/>
      <c r="H9" s="10"/>
      <c r="I9" s="10"/>
      <c r="J9" s="10"/>
      <c r="K9" s="10"/>
      <c r="L9" s="10"/>
      <c r="M9" s="10"/>
      <c r="N9" s="10"/>
      <c r="O9" s="126"/>
    </row>
    <row r="10" spans="1:15" ht="15.75">
      <c r="A10" s="8"/>
      <c r="B10" s="13"/>
      <c r="C10" s="14"/>
      <c r="D10" s="14"/>
      <c r="E10" s="16"/>
      <c r="F10" s="16"/>
      <c r="G10" s="10"/>
      <c r="H10" s="10"/>
      <c r="I10" s="10"/>
      <c r="J10" s="10"/>
      <c r="K10" s="10"/>
      <c r="L10" s="10"/>
      <c r="M10" s="10"/>
      <c r="N10" s="10"/>
      <c r="O10" s="126"/>
    </row>
    <row r="11" spans="1:15" ht="15.75">
      <c r="A11" s="8"/>
      <c r="B11" s="17" t="s">
        <v>6</v>
      </c>
      <c r="C11" s="16"/>
      <c r="D11" s="16"/>
      <c r="E11" s="10"/>
      <c r="F11" s="10"/>
      <c r="G11" s="10"/>
      <c r="H11" s="10"/>
      <c r="I11" s="10"/>
      <c r="J11" s="10"/>
      <c r="K11" s="10"/>
      <c r="L11" s="10"/>
      <c r="M11" s="10"/>
      <c r="N11" s="10"/>
      <c r="O11" s="126"/>
    </row>
    <row r="12" spans="1:15" ht="15.75">
      <c r="A12" s="8"/>
      <c r="B12" s="16"/>
      <c r="C12" s="16"/>
      <c r="D12" s="16"/>
      <c r="E12" s="10"/>
      <c r="F12" s="10"/>
      <c r="G12" s="10"/>
      <c r="H12" s="10"/>
      <c r="I12" s="10"/>
      <c r="J12" s="10"/>
      <c r="K12" s="10"/>
      <c r="L12" s="10"/>
      <c r="M12" s="10"/>
      <c r="N12" s="10"/>
      <c r="O12" s="126"/>
    </row>
    <row r="13" spans="1:15" ht="15.75">
      <c r="A13" s="2"/>
      <c r="B13" s="5"/>
      <c r="C13" s="5"/>
      <c r="D13" s="5"/>
      <c r="E13" s="5"/>
      <c r="F13" s="5"/>
      <c r="G13" s="5"/>
      <c r="H13" s="5"/>
      <c r="I13" s="5"/>
      <c r="J13" s="5"/>
      <c r="K13" s="5"/>
      <c r="L13" s="5"/>
      <c r="M13" s="5"/>
      <c r="N13" s="5"/>
      <c r="O13" s="126"/>
    </row>
    <row r="14" spans="1:15" ht="15.75">
      <c r="A14" s="8"/>
      <c r="B14" s="17" t="s">
        <v>192</v>
      </c>
      <c r="C14" s="17"/>
      <c r="D14" s="17"/>
      <c r="E14" s="19"/>
      <c r="F14" s="19"/>
      <c r="G14" s="19"/>
      <c r="H14" s="19"/>
      <c r="I14" s="19"/>
      <c r="J14" s="19"/>
      <c r="K14" s="19"/>
      <c r="L14" s="19"/>
      <c r="M14" s="20" t="s">
        <v>179</v>
      </c>
      <c r="N14" s="19"/>
      <c r="O14" s="126"/>
    </row>
    <row r="15" spans="1:15" ht="15.75">
      <c r="A15" s="8"/>
      <c r="B15" s="17" t="s">
        <v>201</v>
      </c>
      <c r="C15" s="17"/>
      <c r="D15" s="17"/>
      <c r="E15" s="19"/>
      <c r="F15" s="19"/>
      <c r="G15" s="19"/>
      <c r="H15" s="19"/>
      <c r="I15" s="21"/>
      <c r="J15" s="129"/>
      <c r="K15" s="21" t="s">
        <v>205</v>
      </c>
      <c r="L15" s="129">
        <v>1</v>
      </c>
      <c r="M15" s="20"/>
      <c r="N15" s="19"/>
      <c r="O15" s="126"/>
    </row>
    <row r="16" spans="1:15" ht="15.75">
      <c r="A16" s="8"/>
      <c r="B16" s="17" t="s">
        <v>202</v>
      </c>
      <c r="C16" s="17"/>
      <c r="D16" s="17"/>
      <c r="E16" s="19"/>
      <c r="F16" s="19"/>
      <c r="G16" s="19"/>
      <c r="H16" s="19"/>
      <c r="I16" s="21"/>
      <c r="J16" s="129"/>
      <c r="K16" s="21" t="s">
        <v>205</v>
      </c>
      <c r="L16" s="129">
        <v>1</v>
      </c>
      <c r="M16" s="20"/>
      <c r="N16" s="19"/>
      <c r="O16" s="126"/>
    </row>
    <row r="17" spans="1:15" ht="15.75">
      <c r="A17" s="8"/>
      <c r="B17" s="17" t="s">
        <v>193</v>
      </c>
      <c r="C17" s="17"/>
      <c r="D17" s="17"/>
      <c r="E17" s="19"/>
      <c r="F17" s="19"/>
      <c r="G17" s="19"/>
      <c r="H17" s="19"/>
      <c r="I17" s="19"/>
      <c r="J17" s="19"/>
      <c r="K17" s="19"/>
      <c r="L17" s="19"/>
      <c r="M17" s="21" t="s">
        <v>180</v>
      </c>
      <c r="N17" s="19"/>
      <c r="O17" s="126"/>
    </row>
    <row r="18" spans="1:15" ht="15.75">
      <c r="A18" s="8"/>
      <c r="B18" s="17" t="s">
        <v>7</v>
      </c>
      <c r="C18" s="17"/>
      <c r="D18" s="17"/>
      <c r="E18" s="19"/>
      <c r="F18" s="19"/>
      <c r="G18" s="19"/>
      <c r="H18" s="19"/>
      <c r="I18" s="19"/>
      <c r="J18" s="19"/>
      <c r="K18" s="19"/>
      <c r="L18" s="19"/>
      <c r="M18" s="22">
        <v>37676</v>
      </c>
      <c r="N18" s="19"/>
      <c r="O18" s="126"/>
    </row>
    <row r="19" spans="1:15" ht="15.75">
      <c r="A19" s="8"/>
      <c r="B19" s="10"/>
      <c r="C19" s="10"/>
      <c r="D19" s="10"/>
      <c r="E19" s="10"/>
      <c r="F19" s="10"/>
      <c r="G19" s="10"/>
      <c r="H19" s="10"/>
      <c r="I19" s="10"/>
      <c r="J19" s="10"/>
      <c r="K19" s="10"/>
      <c r="L19" s="10"/>
      <c r="M19" s="23"/>
      <c r="N19" s="10"/>
      <c r="O19" s="126"/>
    </row>
    <row r="20" spans="1:15" ht="15.75">
      <c r="A20" s="8"/>
      <c r="B20" s="24" t="s">
        <v>8</v>
      </c>
      <c r="C20" s="10"/>
      <c r="D20" s="10"/>
      <c r="E20" s="10"/>
      <c r="F20" s="10"/>
      <c r="G20" s="10"/>
      <c r="H20" s="10"/>
      <c r="I20" s="10"/>
      <c r="J20" s="10"/>
      <c r="K20" s="23" t="s">
        <v>168</v>
      </c>
      <c r="L20" s="10"/>
      <c r="M20" s="15"/>
      <c r="N20" s="10"/>
      <c r="O20" s="126"/>
    </row>
    <row r="21" spans="1:15" ht="15.75">
      <c r="A21" s="8"/>
      <c r="B21" s="10"/>
      <c r="C21" s="10"/>
      <c r="D21" s="10"/>
      <c r="E21" s="10"/>
      <c r="F21" s="10"/>
      <c r="G21" s="10"/>
      <c r="H21" s="10"/>
      <c r="I21" s="10"/>
      <c r="J21" s="10"/>
      <c r="K21" s="10"/>
      <c r="L21" s="10"/>
      <c r="M21" s="25"/>
      <c r="N21" s="10"/>
      <c r="O21" s="126"/>
    </row>
    <row r="22" spans="1:15" ht="15.75">
      <c r="A22" s="8"/>
      <c r="B22" s="10"/>
      <c r="C22" s="175" t="s">
        <v>209</v>
      </c>
      <c r="D22" s="175" t="s">
        <v>210</v>
      </c>
      <c r="E22" s="177" t="s">
        <v>139</v>
      </c>
      <c r="F22" s="177"/>
      <c r="G22" s="177" t="s">
        <v>150</v>
      </c>
      <c r="H22" s="177"/>
      <c r="I22" s="177" t="s">
        <v>159</v>
      </c>
      <c r="J22" s="195"/>
      <c r="K22" s="195"/>
      <c r="L22" s="15"/>
      <c r="M22" s="15"/>
      <c r="N22" s="10"/>
      <c r="O22" s="126"/>
    </row>
    <row r="23" spans="1:15" ht="15.75">
      <c r="A23" s="28"/>
      <c r="B23" s="29" t="s">
        <v>9</v>
      </c>
      <c r="C23" s="176" t="s">
        <v>136</v>
      </c>
      <c r="D23" s="176" t="s">
        <v>136</v>
      </c>
      <c r="E23" s="30" t="s">
        <v>140</v>
      </c>
      <c r="F23" s="30"/>
      <c r="G23" s="30" t="s">
        <v>140</v>
      </c>
      <c r="H23" s="30"/>
      <c r="I23" s="30" t="s">
        <v>160</v>
      </c>
      <c r="J23" s="30"/>
      <c r="K23" s="30"/>
      <c r="L23" s="31"/>
      <c r="M23" s="31"/>
      <c r="N23" s="29"/>
      <c r="O23" s="126"/>
    </row>
    <row r="24" spans="1:15" ht="15.75">
      <c r="A24" s="123"/>
      <c r="B24" s="32" t="s">
        <v>10</v>
      </c>
      <c r="C24" s="32"/>
      <c r="D24" s="32"/>
      <c r="E24" s="33" t="s">
        <v>140</v>
      </c>
      <c r="F24" s="33"/>
      <c r="G24" s="33" t="s">
        <v>140</v>
      </c>
      <c r="H24" s="33"/>
      <c r="I24" s="33" t="s">
        <v>160</v>
      </c>
      <c r="J24" s="30"/>
      <c r="K24" s="30"/>
      <c r="L24" s="31"/>
      <c r="M24" s="31"/>
      <c r="N24" s="29"/>
      <c r="O24" s="126"/>
    </row>
    <row r="25" spans="1:15" ht="15.75">
      <c r="A25" s="28"/>
      <c r="B25" s="29" t="s">
        <v>11</v>
      </c>
      <c r="C25" s="29"/>
      <c r="D25" s="29"/>
      <c r="E25" s="34" t="s">
        <v>141</v>
      </c>
      <c r="F25" s="30"/>
      <c r="G25" s="34" t="s">
        <v>151</v>
      </c>
      <c r="H25" s="30"/>
      <c r="I25" s="34" t="s">
        <v>161</v>
      </c>
      <c r="J25" s="30"/>
      <c r="K25" s="34"/>
      <c r="L25" s="31"/>
      <c r="M25" s="31"/>
      <c r="N25" s="29"/>
      <c r="O25" s="126"/>
    </row>
    <row r="26" spans="1:15" ht="15.75">
      <c r="A26" s="28"/>
      <c r="B26" s="29"/>
      <c r="C26" s="29"/>
      <c r="D26" s="29"/>
      <c r="E26" s="29"/>
      <c r="F26" s="30"/>
      <c r="G26" s="30"/>
      <c r="H26" s="30"/>
      <c r="I26" s="30"/>
      <c r="J26" s="30"/>
      <c r="K26" s="30"/>
      <c r="L26" s="31"/>
      <c r="M26" s="31"/>
      <c r="N26" s="29"/>
      <c r="O26" s="126"/>
    </row>
    <row r="27" spans="1:15" ht="15.75">
      <c r="A27" s="28"/>
      <c r="B27" s="29" t="s">
        <v>12</v>
      </c>
      <c r="C27" s="29"/>
      <c r="D27" s="29"/>
      <c r="E27" s="35">
        <v>44350</v>
      </c>
      <c r="F27" s="36"/>
      <c r="G27" s="35">
        <v>119000</v>
      </c>
      <c r="H27" s="35"/>
      <c r="I27" s="35">
        <v>17650</v>
      </c>
      <c r="J27" s="35"/>
      <c r="K27" s="35"/>
      <c r="L27" s="37"/>
      <c r="M27" s="35">
        <f>I27+G27+E27</f>
        <v>181000</v>
      </c>
      <c r="N27" s="38"/>
      <c r="O27" s="126"/>
    </row>
    <row r="28" spans="1:15" ht="15.75">
      <c r="A28" s="28"/>
      <c r="B28" s="29" t="s">
        <v>13</v>
      </c>
      <c r="C28" s="125">
        <v>0</v>
      </c>
      <c r="D28" s="125">
        <v>0.778377</v>
      </c>
      <c r="E28" s="35">
        <f>E27*C28</f>
        <v>0</v>
      </c>
      <c r="F28" s="36"/>
      <c r="G28" s="35">
        <f>G27*D28</f>
        <v>92626.863</v>
      </c>
      <c r="H28" s="35"/>
      <c r="I28" s="35">
        <v>17650</v>
      </c>
      <c r="J28" s="35"/>
      <c r="K28" s="35"/>
      <c r="L28" s="37"/>
      <c r="M28" s="35">
        <f>I28+G28+E28</f>
        <v>110276.863</v>
      </c>
      <c r="N28" s="38"/>
      <c r="O28" s="126"/>
    </row>
    <row r="29" spans="1:15" ht="15.75">
      <c r="A29" s="123"/>
      <c r="B29" s="32" t="s">
        <v>14</v>
      </c>
      <c r="C29" s="125">
        <v>0</v>
      </c>
      <c r="D29" s="125">
        <v>0.743175</v>
      </c>
      <c r="E29" s="41">
        <f>E27*C29</f>
        <v>0</v>
      </c>
      <c r="F29" s="42"/>
      <c r="G29" s="41">
        <f>G27*D29</f>
        <v>88437.825</v>
      </c>
      <c r="H29" s="41"/>
      <c r="I29" s="41">
        <v>17650</v>
      </c>
      <c r="J29" s="41"/>
      <c r="K29" s="41"/>
      <c r="L29" s="43"/>
      <c r="M29" s="41">
        <f>I29+G29+E29</f>
        <v>106087.825</v>
      </c>
      <c r="N29" s="38"/>
      <c r="O29" s="126"/>
    </row>
    <row r="30" spans="1:15" ht="15.75">
      <c r="A30" s="28"/>
      <c r="B30" s="29" t="s">
        <v>15</v>
      </c>
      <c r="C30" s="39"/>
      <c r="D30" s="39"/>
      <c r="E30" s="34" t="s">
        <v>142</v>
      </c>
      <c r="F30" s="29"/>
      <c r="G30" s="34" t="s">
        <v>145</v>
      </c>
      <c r="H30" s="34"/>
      <c r="I30" s="34" t="s">
        <v>162</v>
      </c>
      <c r="J30" s="34"/>
      <c r="K30" s="34"/>
      <c r="L30" s="31"/>
      <c r="M30" s="31"/>
      <c r="N30" s="29"/>
      <c r="O30" s="126"/>
    </row>
    <row r="31" spans="1:15" ht="15.75">
      <c r="A31" s="28"/>
      <c r="B31" s="29" t="s">
        <v>16</v>
      </c>
      <c r="C31" s="29"/>
      <c r="D31" s="29"/>
      <c r="E31" s="44">
        <v>0.042</v>
      </c>
      <c r="F31" s="29"/>
      <c r="G31" s="44">
        <v>0.042</v>
      </c>
      <c r="H31" s="45"/>
      <c r="I31" s="44">
        <v>0.046</v>
      </c>
      <c r="J31" s="45"/>
      <c r="K31" s="44"/>
      <c r="L31" s="31"/>
      <c r="M31" s="45">
        <f>SUMPRODUCT(E31:I31,E28:I28)/M28</f>
        <v>0.04264020682198767</v>
      </c>
      <c r="N31" s="29"/>
      <c r="O31" s="126"/>
    </row>
    <row r="32" spans="1:15" ht="15.75">
      <c r="A32" s="28"/>
      <c r="B32" s="29" t="s">
        <v>17</v>
      </c>
      <c r="C32" s="29"/>
      <c r="D32" s="29"/>
      <c r="E32" s="44">
        <v>0.042525</v>
      </c>
      <c r="F32" s="29"/>
      <c r="G32" s="44">
        <v>0.042525</v>
      </c>
      <c r="H32" s="45"/>
      <c r="I32" s="44">
        <v>0.046525</v>
      </c>
      <c r="J32" s="45"/>
      <c r="K32" s="44"/>
      <c r="L32" s="31"/>
      <c r="M32" s="31"/>
      <c r="N32" s="29"/>
      <c r="O32" s="126"/>
    </row>
    <row r="33" spans="1:15" ht="15.75">
      <c r="A33" s="28"/>
      <c r="B33" s="29" t="s">
        <v>18</v>
      </c>
      <c r="C33" s="29"/>
      <c r="D33" s="29"/>
      <c r="E33" s="34" t="s">
        <v>143</v>
      </c>
      <c r="F33" s="29"/>
      <c r="G33" s="34" t="s">
        <v>152</v>
      </c>
      <c r="H33" s="34"/>
      <c r="I33" s="34" t="s">
        <v>152</v>
      </c>
      <c r="J33" s="34"/>
      <c r="K33" s="34"/>
      <c r="L33" s="31"/>
      <c r="M33" s="31"/>
      <c r="N33" s="29"/>
      <c r="O33" s="126"/>
    </row>
    <row r="34" spans="1:15" ht="15.75">
      <c r="A34" s="28"/>
      <c r="B34" s="29" t="s">
        <v>19</v>
      </c>
      <c r="C34" s="29"/>
      <c r="D34" s="29"/>
      <c r="E34" s="34" t="s">
        <v>144</v>
      </c>
      <c r="F34" s="29"/>
      <c r="G34" s="34" t="s">
        <v>153</v>
      </c>
      <c r="H34" s="34"/>
      <c r="I34" s="34" t="s">
        <v>153</v>
      </c>
      <c r="J34" s="34"/>
      <c r="K34" s="34"/>
      <c r="L34" s="31"/>
      <c r="M34" s="31"/>
      <c r="N34" s="29"/>
      <c r="O34" s="126"/>
    </row>
    <row r="35" spans="1:15" ht="15.75">
      <c r="A35" s="28"/>
      <c r="B35" s="29" t="s">
        <v>20</v>
      </c>
      <c r="C35" s="29"/>
      <c r="D35" s="29"/>
      <c r="E35" s="34" t="s">
        <v>145</v>
      </c>
      <c r="F35" s="29"/>
      <c r="G35" s="34" t="s">
        <v>154</v>
      </c>
      <c r="H35" s="34"/>
      <c r="I35" s="34" t="s">
        <v>163</v>
      </c>
      <c r="J35" s="34"/>
      <c r="K35" s="34"/>
      <c r="L35" s="31"/>
      <c r="M35" s="31"/>
      <c r="N35" s="29"/>
      <c r="O35" s="126"/>
    </row>
    <row r="36" spans="1:15" ht="15.75">
      <c r="A36" s="28"/>
      <c r="B36" s="29"/>
      <c r="C36" s="29"/>
      <c r="D36" s="29"/>
      <c r="E36" s="46"/>
      <c r="F36" s="46"/>
      <c r="G36" s="29"/>
      <c r="H36" s="46"/>
      <c r="I36" s="46"/>
      <c r="J36" s="46"/>
      <c r="K36" s="46"/>
      <c r="L36" s="46"/>
      <c r="M36" s="46"/>
      <c r="N36" s="29"/>
      <c r="O36" s="126"/>
    </row>
    <row r="37" spans="1:15" ht="15.75">
      <c r="A37" s="28"/>
      <c r="B37" s="29" t="s">
        <v>21</v>
      </c>
      <c r="C37" s="29"/>
      <c r="D37" s="29"/>
      <c r="E37" s="29"/>
      <c r="F37" s="29"/>
      <c r="G37" s="130"/>
      <c r="H37" s="29"/>
      <c r="I37" s="130"/>
      <c r="J37" s="29"/>
      <c r="K37" s="29"/>
      <c r="L37" s="29"/>
      <c r="M37" s="45">
        <f>(I27)/(E27+G27)</f>
        <v>0.10805019895928987</v>
      </c>
      <c r="N37" s="29"/>
      <c r="O37" s="126"/>
    </row>
    <row r="38" spans="1:15" ht="15.75">
      <c r="A38" s="28"/>
      <c r="B38" s="29" t="s">
        <v>22</v>
      </c>
      <c r="C38" s="29"/>
      <c r="D38" s="29"/>
      <c r="E38" s="29"/>
      <c r="F38" s="29"/>
      <c r="G38" s="130"/>
      <c r="H38" s="29"/>
      <c r="I38" s="130"/>
      <c r="J38" s="29"/>
      <c r="K38" s="29"/>
      <c r="L38" s="29"/>
      <c r="M38" s="45">
        <f>(I29)/(E29+G29)</f>
        <v>0.1995752383100783</v>
      </c>
      <c r="N38" s="29"/>
      <c r="O38" s="126"/>
    </row>
    <row r="39" spans="1:15" ht="15.75">
      <c r="A39" s="28"/>
      <c r="B39" s="29" t="s">
        <v>23</v>
      </c>
      <c r="C39" s="29"/>
      <c r="D39" s="29"/>
      <c r="E39" s="29"/>
      <c r="F39" s="29"/>
      <c r="G39" s="29"/>
      <c r="H39" s="29"/>
      <c r="I39" s="29"/>
      <c r="J39" s="29"/>
      <c r="K39" s="34" t="s">
        <v>169</v>
      </c>
      <c r="L39" s="34" t="s">
        <v>177</v>
      </c>
      <c r="M39" s="35">
        <v>72850</v>
      </c>
      <c r="N39" s="29"/>
      <c r="O39" s="126"/>
    </row>
    <row r="40" spans="1:15" ht="15.75">
      <c r="A40" s="28"/>
      <c r="B40" s="29"/>
      <c r="C40" s="29"/>
      <c r="D40" s="29"/>
      <c r="E40" s="29"/>
      <c r="F40" s="29"/>
      <c r="G40" s="29"/>
      <c r="H40" s="29"/>
      <c r="I40" s="29"/>
      <c r="J40" s="29"/>
      <c r="K40" s="29"/>
      <c r="L40" s="29"/>
      <c r="M40" s="47"/>
      <c r="N40" s="29"/>
      <c r="O40" s="126"/>
    </row>
    <row r="41" spans="1:15" ht="15.75">
      <c r="A41" s="28"/>
      <c r="B41" s="29" t="s">
        <v>24</v>
      </c>
      <c r="C41" s="29"/>
      <c r="D41" s="29"/>
      <c r="E41" s="29"/>
      <c r="F41" s="29"/>
      <c r="G41" s="29"/>
      <c r="H41" s="29"/>
      <c r="I41" s="29"/>
      <c r="J41" s="29"/>
      <c r="K41" s="34"/>
      <c r="L41" s="34"/>
      <c r="M41" s="34" t="s">
        <v>181</v>
      </c>
      <c r="N41" s="29"/>
      <c r="O41" s="126"/>
    </row>
    <row r="42" spans="1:15" ht="15.75">
      <c r="A42" s="28"/>
      <c r="B42" s="32" t="s">
        <v>25</v>
      </c>
      <c r="C42" s="32"/>
      <c r="D42" s="32"/>
      <c r="E42" s="32"/>
      <c r="F42" s="32"/>
      <c r="G42" s="32"/>
      <c r="H42" s="32"/>
      <c r="I42" s="32"/>
      <c r="J42" s="32"/>
      <c r="K42" s="48"/>
      <c r="L42" s="48"/>
      <c r="M42" s="49">
        <v>37652</v>
      </c>
      <c r="N42" s="29"/>
      <c r="O42" s="126"/>
    </row>
    <row r="43" spans="1:15" ht="15.75">
      <c r="A43" s="28"/>
      <c r="B43" s="29" t="s">
        <v>26</v>
      </c>
      <c r="C43" s="29"/>
      <c r="D43" s="29"/>
      <c r="E43" s="29"/>
      <c r="F43" s="29"/>
      <c r="G43" s="29"/>
      <c r="H43" s="29"/>
      <c r="I43" s="29"/>
      <c r="J43" s="29">
        <f>M43-K43+1</f>
        <v>92</v>
      </c>
      <c r="K43" s="50">
        <v>37468</v>
      </c>
      <c r="L43" s="51"/>
      <c r="M43" s="50">
        <v>37559</v>
      </c>
      <c r="N43" s="29"/>
      <c r="O43" s="126"/>
    </row>
    <row r="44" spans="1:15" ht="15.75">
      <c r="A44" s="28"/>
      <c r="B44" s="29" t="s">
        <v>27</v>
      </c>
      <c r="C44" s="29"/>
      <c r="D44" s="29"/>
      <c r="E44" s="29"/>
      <c r="F44" s="29"/>
      <c r="G44" s="29"/>
      <c r="H44" s="29"/>
      <c r="I44" s="29"/>
      <c r="J44" s="29">
        <f>M44-K44+1</f>
        <v>92</v>
      </c>
      <c r="K44" s="50">
        <v>37560</v>
      </c>
      <c r="L44" s="51"/>
      <c r="M44" s="50">
        <v>37651</v>
      </c>
      <c r="N44" s="29"/>
      <c r="O44" s="126"/>
    </row>
    <row r="45" spans="1:15" ht="15.75">
      <c r="A45" s="28"/>
      <c r="B45" s="29" t="s">
        <v>28</v>
      </c>
      <c r="C45" s="29"/>
      <c r="D45" s="29"/>
      <c r="E45" s="29"/>
      <c r="F45" s="29"/>
      <c r="G45" s="29"/>
      <c r="H45" s="29"/>
      <c r="I45" s="29"/>
      <c r="J45" s="29"/>
      <c r="K45" s="50"/>
      <c r="L45" s="51"/>
      <c r="M45" s="50" t="s">
        <v>182</v>
      </c>
      <c r="N45" s="29"/>
      <c r="O45" s="126"/>
    </row>
    <row r="46" spans="1:15" ht="15.75">
      <c r="A46" s="28"/>
      <c r="B46" s="29" t="s">
        <v>29</v>
      </c>
      <c r="C46" s="29"/>
      <c r="D46" s="29"/>
      <c r="E46" s="29"/>
      <c r="F46" s="29"/>
      <c r="G46" s="29"/>
      <c r="H46" s="29"/>
      <c r="I46" s="29"/>
      <c r="J46" s="29"/>
      <c r="K46" s="50"/>
      <c r="L46" s="51"/>
      <c r="M46" s="50">
        <v>37643</v>
      </c>
      <c r="N46" s="29"/>
      <c r="O46" s="126"/>
    </row>
    <row r="47" spans="1:15" ht="15.75">
      <c r="A47" s="28"/>
      <c r="B47" s="29"/>
      <c r="C47" s="29"/>
      <c r="D47" s="29"/>
      <c r="E47" s="29"/>
      <c r="F47" s="29"/>
      <c r="G47" s="29"/>
      <c r="H47" s="29"/>
      <c r="I47" s="29"/>
      <c r="J47" s="29"/>
      <c r="K47" s="50"/>
      <c r="L47" s="51"/>
      <c r="M47" s="50"/>
      <c r="N47" s="29"/>
      <c r="O47" s="126"/>
    </row>
    <row r="48" spans="1:15" ht="15.75">
      <c r="A48" s="8"/>
      <c r="B48" s="10"/>
      <c r="C48" s="10"/>
      <c r="D48" s="10"/>
      <c r="E48" s="10"/>
      <c r="F48" s="10"/>
      <c r="G48" s="10"/>
      <c r="H48" s="10"/>
      <c r="I48" s="10"/>
      <c r="J48" s="10"/>
      <c r="K48" s="52"/>
      <c r="L48" s="53"/>
      <c r="M48" s="52"/>
      <c r="N48" s="10"/>
      <c r="O48" s="126"/>
    </row>
    <row r="49" spans="1:15" ht="19.5" thickBot="1">
      <c r="A49" s="132"/>
      <c r="B49" s="133" t="s">
        <v>216</v>
      </c>
      <c r="C49" s="134"/>
      <c r="D49" s="134"/>
      <c r="E49" s="134"/>
      <c r="F49" s="134"/>
      <c r="G49" s="134"/>
      <c r="H49" s="134"/>
      <c r="I49" s="134"/>
      <c r="J49" s="134"/>
      <c r="K49" s="134"/>
      <c r="L49" s="134"/>
      <c r="M49" s="135"/>
      <c r="N49" s="136"/>
      <c r="O49" s="126"/>
    </row>
    <row r="50" spans="1:15" ht="15.75">
      <c r="A50" s="2"/>
      <c r="B50" s="5"/>
      <c r="C50" s="5"/>
      <c r="D50" s="5"/>
      <c r="E50" s="5"/>
      <c r="F50" s="5"/>
      <c r="G50" s="5"/>
      <c r="H50" s="5"/>
      <c r="I50" s="5"/>
      <c r="J50" s="5"/>
      <c r="K50" s="5"/>
      <c r="L50" s="5"/>
      <c r="M50" s="56"/>
      <c r="N50" s="5"/>
      <c r="O50" s="126"/>
    </row>
    <row r="51" spans="1:15" ht="15.75">
      <c r="A51" s="8"/>
      <c r="B51" s="57" t="s">
        <v>31</v>
      </c>
      <c r="C51" s="16"/>
      <c r="D51" s="16"/>
      <c r="E51" s="10"/>
      <c r="F51" s="10"/>
      <c r="G51" s="10"/>
      <c r="H51" s="10"/>
      <c r="I51" s="10"/>
      <c r="J51" s="10"/>
      <c r="K51" s="10"/>
      <c r="L51" s="10"/>
      <c r="M51" s="58"/>
      <c r="N51" s="10"/>
      <c r="O51" s="126"/>
    </row>
    <row r="52" spans="1:15" ht="15.75">
      <c r="A52" s="8"/>
      <c r="B52" s="16"/>
      <c r="C52" s="16"/>
      <c r="D52" s="16"/>
      <c r="E52" s="10"/>
      <c r="F52" s="10"/>
      <c r="G52" s="10"/>
      <c r="H52" s="10"/>
      <c r="I52" s="10"/>
      <c r="J52" s="10"/>
      <c r="K52" s="10"/>
      <c r="L52" s="10"/>
      <c r="M52" s="58"/>
      <c r="N52" s="10"/>
      <c r="O52" s="126"/>
    </row>
    <row r="53" spans="1:15" ht="63">
      <c r="A53" s="191"/>
      <c r="B53" s="192" t="s">
        <v>32</v>
      </c>
      <c r="C53" s="193" t="s">
        <v>137</v>
      </c>
      <c r="D53" s="193"/>
      <c r="E53" s="193" t="s">
        <v>146</v>
      </c>
      <c r="F53" s="193"/>
      <c r="G53" s="193" t="s">
        <v>155</v>
      </c>
      <c r="H53" s="193"/>
      <c r="I53" s="193" t="s">
        <v>164</v>
      </c>
      <c r="J53" s="193"/>
      <c r="K53" s="193" t="s">
        <v>170</v>
      </c>
      <c r="L53" s="193"/>
      <c r="M53" s="194" t="s">
        <v>183</v>
      </c>
      <c r="N53" s="10"/>
      <c r="O53" s="126"/>
    </row>
    <row r="54" spans="1:15" ht="15.75">
      <c r="A54" s="28"/>
      <c r="B54" s="29" t="s">
        <v>33</v>
      </c>
      <c r="C54" s="38">
        <v>180976</v>
      </c>
      <c r="D54" s="38"/>
      <c r="E54" s="59">
        <v>110277</v>
      </c>
      <c r="F54" s="38"/>
      <c r="G54" s="38">
        <f>4189+2+1235</f>
        <v>5426</v>
      </c>
      <c r="H54" s="38"/>
      <c r="I54" s="38">
        <f>1235+2</f>
        <v>1237</v>
      </c>
      <c r="J54" s="38"/>
      <c r="K54" s="38">
        <v>0</v>
      </c>
      <c r="L54" s="38"/>
      <c r="M54" s="59">
        <f>E54-G54+I54-K54</f>
        <v>106088</v>
      </c>
      <c r="N54" s="29"/>
      <c r="O54" s="126"/>
    </row>
    <row r="55" spans="1:15" ht="15.75">
      <c r="A55" s="28"/>
      <c r="B55" s="29" t="s">
        <v>34</v>
      </c>
      <c r="C55" s="38">
        <v>24</v>
      </c>
      <c r="D55" s="38"/>
      <c r="E55" s="59">
        <v>0</v>
      </c>
      <c r="F55" s="38"/>
      <c r="G55" s="38">
        <v>0</v>
      </c>
      <c r="H55" s="38"/>
      <c r="I55" s="38">
        <v>0</v>
      </c>
      <c r="J55" s="38"/>
      <c r="K55" s="38">
        <v>0</v>
      </c>
      <c r="L55" s="38"/>
      <c r="M55" s="59">
        <f>E55-G55</f>
        <v>0</v>
      </c>
      <c r="N55" s="29"/>
      <c r="O55" s="126"/>
    </row>
    <row r="56" spans="1:15" ht="15.75">
      <c r="A56" s="28"/>
      <c r="B56" s="29"/>
      <c r="C56" s="38"/>
      <c r="D56" s="38"/>
      <c r="E56" s="59"/>
      <c r="F56" s="38"/>
      <c r="G56" s="38"/>
      <c r="H56" s="38"/>
      <c r="I56" s="38"/>
      <c r="J56" s="38"/>
      <c r="K56" s="38"/>
      <c r="L56" s="38"/>
      <c r="M56" s="59"/>
      <c r="N56" s="29"/>
      <c r="O56" s="126"/>
    </row>
    <row r="57" spans="1:15" ht="15.75">
      <c r="A57" s="28"/>
      <c r="B57" s="29" t="s">
        <v>35</v>
      </c>
      <c r="C57" s="38">
        <f>SUM(C54:C56)</f>
        <v>181000</v>
      </c>
      <c r="D57" s="38"/>
      <c r="E57" s="60">
        <f>E54</f>
        <v>110277</v>
      </c>
      <c r="F57" s="38"/>
      <c r="G57" s="38">
        <f>SUM(G54:G56)</f>
        <v>5426</v>
      </c>
      <c r="H57" s="38"/>
      <c r="I57" s="38">
        <f>SUM(I54:I56)</f>
        <v>1237</v>
      </c>
      <c r="J57" s="38"/>
      <c r="K57" s="38">
        <f>SUM(K54:K56)</f>
        <v>0</v>
      </c>
      <c r="L57" s="38"/>
      <c r="M57" s="60">
        <f>SUM(M54:M56)</f>
        <v>106088</v>
      </c>
      <c r="N57" s="29"/>
      <c r="O57" s="126"/>
    </row>
    <row r="58" spans="1:15" ht="15.75">
      <c r="A58" s="28"/>
      <c r="B58" s="29"/>
      <c r="C58" s="38"/>
      <c r="D58" s="38"/>
      <c r="E58" s="38"/>
      <c r="F58" s="38"/>
      <c r="G58" s="38"/>
      <c r="H58" s="38"/>
      <c r="I58" s="38"/>
      <c r="J58" s="38"/>
      <c r="K58" s="38"/>
      <c r="L58" s="38"/>
      <c r="M58" s="60"/>
      <c r="N58" s="29"/>
      <c r="O58" s="126"/>
    </row>
    <row r="59" spans="1:15" ht="15.75">
      <c r="A59" s="8"/>
      <c r="B59" s="155" t="s">
        <v>36</v>
      </c>
      <c r="C59" s="61"/>
      <c r="D59" s="61"/>
      <c r="E59" s="61"/>
      <c r="F59" s="61"/>
      <c r="G59" s="61"/>
      <c r="H59" s="61"/>
      <c r="I59" s="61"/>
      <c r="J59" s="61"/>
      <c r="K59" s="61"/>
      <c r="L59" s="61"/>
      <c r="M59" s="62"/>
      <c r="N59" s="10"/>
      <c r="O59" s="126"/>
    </row>
    <row r="60" spans="1:15" ht="15.75">
      <c r="A60" s="8"/>
      <c r="B60" s="10"/>
      <c r="C60" s="61"/>
      <c r="D60" s="61"/>
      <c r="E60" s="61"/>
      <c r="F60" s="61"/>
      <c r="G60" s="61"/>
      <c r="H60" s="61"/>
      <c r="I60" s="61"/>
      <c r="J60" s="61"/>
      <c r="K60" s="61"/>
      <c r="L60" s="61"/>
      <c r="M60" s="62"/>
      <c r="N60" s="10"/>
      <c r="O60" s="126"/>
    </row>
    <row r="61" spans="1:15" ht="15.75">
      <c r="A61" s="28"/>
      <c r="B61" s="29" t="s">
        <v>33</v>
      </c>
      <c r="C61" s="38"/>
      <c r="D61" s="38"/>
      <c r="E61" s="38"/>
      <c r="F61" s="38"/>
      <c r="G61" s="38"/>
      <c r="H61" s="38"/>
      <c r="I61" s="38"/>
      <c r="J61" s="38"/>
      <c r="K61" s="38"/>
      <c r="L61" s="38"/>
      <c r="M61" s="60"/>
      <c r="N61" s="29"/>
      <c r="O61" s="126"/>
    </row>
    <row r="62" spans="1:15" ht="15.75">
      <c r="A62" s="28"/>
      <c r="B62" s="29" t="s">
        <v>34</v>
      </c>
      <c r="C62" s="38"/>
      <c r="D62" s="38"/>
      <c r="E62" s="38"/>
      <c r="F62" s="38"/>
      <c r="G62" s="38"/>
      <c r="H62" s="38"/>
      <c r="I62" s="38"/>
      <c r="J62" s="38"/>
      <c r="K62" s="38"/>
      <c r="L62" s="38"/>
      <c r="M62" s="60"/>
      <c r="N62" s="29"/>
      <c r="O62" s="126"/>
    </row>
    <row r="63" spans="1:15" ht="15.75">
      <c r="A63" s="28"/>
      <c r="B63" s="29"/>
      <c r="C63" s="38"/>
      <c r="D63" s="38"/>
      <c r="E63" s="38"/>
      <c r="F63" s="38"/>
      <c r="G63" s="38"/>
      <c r="H63" s="38"/>
      <c r="I63" s="38"/>
      <c r="J63" s="38"/>
      <c r="K63" s="38"/>
      <c r="L63" s="38"/>
      <c r="M63" s="60"/>
      <c r="N63" s="29"/>
      <c r="O63" s="126"/>
    </row>
    <row r="64" spans="1:15" ht="15.75">
      <c r="A64" s="28"/>
      <c r="B64" s="29" t="s">
        <v>35</v>
      </c>
      <c r="C64" s="38"/>
      <c r="D64" s="38"/>
      <c r="E64" s="38"/>
      <c r="F64" s="38"/>
      <c r="G64" s="38"/>
      <c r="H64" s="38"/>
      <c r="I64" s="38"/>
      <c r="J64" s="38"/>
      <c r="K64" s="38"/>
      <c r="L64" s="38"/>
      <c r="M64" s="38"/>
      <c r="N64" s="29"/>
      <c r="O64" s="126"/>
    </row>
    <row r="65" spans="1:15" ht="15.75">
      <c r="A65" s="28"/>
      <c r="B65" s="29"/>
      <c r="C65" s="38"/>
      <c r="D65" s="38"/>
      <c r="E65" s="38"/>
      <c r="F65" s="38"/>
      <c r="G65" s="38"/>
      <c r="H65" s="38"/>
      <c r="I65" s="38"/>
      <c r="J65" s="38"/>
      <c r="K65" s="38"/>
      <c r="L65" s="38"/>
      <c r="M65" s="38"/>
      <c r="N65" s="29"/>
      <c r="O65" s="126"/>
    </row>
    <row r="66" spans="1:15" ht="15.75">
      <c r="A66" s="28"/>
      <c r="B66" s="29" t="s">
        <v>37</v>
      </c>
      <c r="C66" s="38">
        <v>0</v>
      </c>
      <c r="D66" s="38"/>
      <c r="E66" s="38">
        <v>0</v>
      </c>
      <c r="F66" s="38"/>
      <c r="G66" s="38"/>
      <c r="H66" s="38"/>
      <c r="I66" s="38"/>
      <c r="J66" s="38"/>
      <c r="K66" s="38"/>
      <c r="L66" s="38"/>
      <c r="M66" s="59">
        <f>E66-G66+I66-K66</f>
        <v>0</v>
      </c>
      <c r="N66" s="29"/>
      <c r="O66" s="126"/>
    </row>
    <row r="67" spans="1:15" ht="15.75">
      <c r="A67" s="28"/>
      <c r="B67" s="29" t="s">
        <v>38</v>
      </c>
      <c r="C67" s="38">
        <v>0</v>
      </c>
      <c r="D67" s="38"/>
      <c r="E67" s="38">
        <v>0</v>
      </c>
      <c r="F67" s="38"/>
      <c r="G67" s="38"/>
      <c r="H67" s="38"/>
      <c r="I67" s="38"/>
      <c r="J67" s="38"/>
      <c r="K67" s="38"/>
      <c r="L67" s="38"/>
      <c r="M67" s="60">
        <v>0</v>
      </c>
      <c r="N67" s="29"/>
      <c r="O67" s="126"/>
    </row>
    <row r="68" spans="1:15" ht="15.75">
      <c r="A68" s="28"/>
      <c r="B68" s="29" t="s">
        <v>39</v>
      </c>
      <c r="C68" s="38">
        <v>0</v>
      </c>
      <c r="D68" s="38"/>
      <c r="E68" s="38">
        <v>0</v>
      </c>
      <c r="F68" s="38"/>
      <c r="G68" s="38"/>
      <c r="H68" s="38"/>
      <c r="I68" s="38"/>
      <c r="J68" s="38"/>
      <c r="K68" s="38"/>
      <c r="L68" s="38"/>
      <c r="M68" s="60">
        <v>0</v>
      </c>
      <c r="N68" s="29"/>
      <c r="O68" s="126"/>
    </row>
    <row r="69" spans="1:15" ht="15.75">
      <c r="A69" s="28"/>
      <c r="B69" s="29" t="s">
        <v>40</v>
      </c>
      <c r="C69" s="60">
        <f>SUM(C57:C68)</f>
        <v>181000</v>
      </c>
      <c r="D69" s="60"/>
      <c r="E69" s="60">
        <f>SUM(E57:E68)</f>
        <v>110277</v>
      </c>
      <c r="F69" s="38"/>
      <c r="G69" s="60"/>
      <c r="H69" s="38"/>
      <c r="I69" s="60"/>
      <c r="J69" s="38"/>
      <c r="K69" s="60"/>
      <c r="L69" s="38"/>
      <c r="M69" s="60">
        <f>SUM(M57:M68)</f>
        <v>106088</v>
      </c>
      <c r="N69" s="29"/>
      <c r="O69" s="126"/>
    </row>
    <row r="70" spans="1:15" ht="15.75">
      <c r="A70" s="28"/>
      <c r="B70" s="29"/>
      <c r="C70" s="38"/>
      <c r="D70" s="38"/>
      <c r="E70" s="38"/>
      <c r="F70" s="38"/>
      <c r="G70" s="38"/>
      <c r="H70" s="38"/>
      <c r="I70" s="38"/>
      <c r="J70" s="38"/>
      <c r="K70" s="38"/>
      <c r="L70" s="38"/>
      <c r="M70" s="60"/>
      <c r="N70" s="29"/>
      <c r="O70" s="126"/>
    </row>
    <row r="71" spans="1:15" ht="15.75">
      <c r="A71" s="8"/>
      <c r="B71" s="10"/>
      <c r="C71" s="10"/>
      <c r="D71" s="10"/>
      <c r="E71" s="10"/>
      <c r="F71" s="10"/>
      <c r="G71" s="10"/>
      <c r="H71" s="10"/>
      <c r="I71" s="10"/>
      <c r="J71" s="10"/>
      <c r="K71" s="10"/>
      <c r="L71" s="10"/>
      <c r="M71" s="10"/>
      <c r="N71" s="10"/>
      <c r="O71" s="126"/>
    </row>
    <row r="72" spans="1:15" ht="15.75">
      <c r="A72" s="8"/>
      <c r="B72" s="57" t="s">
        <v>41</v>
      </c>
      <c r="C72" s="17"/>
      <c r="D72" s="17"/>
      <c r="E72" s="17"/>
      <c r="F72" s="17"/>
      <c r="G72" s="17"/>
      <c r="H72" s="17"/>
      <c r="I72" s="17"/>
      <c r="J72" s="21"/>
      <c r="K72" s="21" t="s">
        <v>171</v>
      </c>
      <c r="L72" s="21"/>
      <c r="M72" s="21" t="s">
        <v>184</v>
      </c>
      <c r="N72" s="10"/>
      <c r="O72" s="126"/>
    </row>
    <row r="73" spans="1:15" ht="15.75">
      <c r="A73" s="28"/>
      <c r="B73" s="29" t="s">
        <v>42</v>
      </c>
      <c r="C73" s="29"/>
      <c r="D73" s="29"/>
      <c r="E73" s="29"/>
      <c r="F73" s="29"/>
      <c r="G73" s="29"/>
      <c r="H73" s="29"/>
      <c r="I73" s="29"/>
      <c r="J73" s="29"/>
      <c r="K73" s="38">
        <v>0</v>
      </c>
      <c r="L73" s="29"/>
      <c r="M73" s="59">
        <v>0</v>
      </c>
      <c r="N73" s="29"/>
      <c r="O73" s="126"/>
    </row>
    <row r="74" spans="1:15" ht="15.75">
      <c r="A74" s="28"/>
      <c r="B74" s="29" t="s">
        <v>43</v>
      </c>
      <c r="C74" s="46" t="s">
        <v>138</v>
      </c>
      <c r="D74" s="46"/>
      <c r="E74" s="64">
        <f>M46</f>
        <v>37643</v>
      </c>
      <c r="F74" s="29"/>
      <c r="G74" s="29"/>
      <c r="H74" s="29"/>
      <c r="I74" s="29"/>
      <c r="J74" s="29"/>
      <c r="K74" s="38">
        <v>5426</v>
      </c>
      <c r="L74" s="29"/>
      <c r="M74" s="59"/>
      <c r="N74" s="29"/>
      <c r="O74" s="126"/>
    </row>
    <row r="75" spans="1:15" ht="15.75">
      <c r="A75" s="28"/>
      <c r="B75" s="29" t="s">
        <v>44</v>
      </c>
      <c r="C75" s="29"/>
      <c r="D75" s="29"/>
      <c r="E75" s="29"/>
      <c r="F75" s="29"/>
      <c r="G75" s="29"/>
      <c r="H75" s="29"/>
      <c r="I75" s="29"/>
      <c r="J75" s="29"/>
      <c r="K75" s="38"/>
      <c r="L75" s="29"/>
      <c r="M75" s="59">
        <f>1706+789+33+27-679-3-11</f>
        <v>1862</v>
      </c>
      <c r="N75" s="29"/>
      <c r="O75" s="126"/>
    </row>
    <row r="76" spans="1:15" ht="15.75">
      <c r="A76" s="28"/>
      <c r="B76" s="29" t="s">
        <v>45</v>
      </c>
      <c r="C76" s="29"/>
      <c r="D76" s="29"/>
      <c r="E76" s="29"/>
      <c r="F76" s="29"/>
      <c r="G76" s="29"/>
      <c r="H76" s="29"/>
      <c r="I76" s="29"/>
      <c r="J76" s="29"/>
      <c r="K76" s="38"/>
      <c r="L76" s="29"/>
      <c r="M76" s="59">
        <v>0</v>
      </c>
      <c r="N76" s="29"/>
      <c r="O76" s="126"/>
    </row>
    <row r="77" spans="1:15" ht="15.75">
      <c r="A77" s="28"/>
      <c r="B77" s="29" t="s">
        <v>46</v>
      </c>
      <c r="C77" s="29"/>
      <c r="D77" s="29"/>
      <c r="E77" s="29"/>
      <c r="F77" s="29"/>
      <c r="G77" s="29"/>
      <c r="H77" s="29"/>
      <c r="I77" s="29"/>
      <c r="J77" s="29"/>
      <c r="K77" s="38">
        <f>SUM(K73:K76)</f>
        <v>5426</v>
      </c>
      <c r="L77" s="29"/>
      <c r="M77" s="60">
        <f>SUM(M73:M76)</f>
        <v>1862</v>
      </c>
      <c r="N77" s="29"/>
      <c r="O77" s="126"/>
    </row>
    <row r="78" spans="1:15" ht="15.75">
      <c r="A78" s="28"/>
      <c r="B78" s="29" t="s">
        <v>47</v>
      </c>
      <c r="C78" s="29"/>
      <c r="D78" s="29"/>
      <c r="E78" s="29"/>
      <c r="F78" s="29"/>
      <c r="G78" s="29"/>
      <c r="H78" s="29"/>
      <c r="I78" s="29"/>
      <c r="J78" s="29"/>
      <c r="K78" s="38">
        <v>0</v>
      </c>
      <c r="L78" s="29"/>
      <c r="M78" s="59">
        <v>0</v>
      </c>
      <c r="N78" s="29"/>
      <c r="O78" s="126"/>
    </row>
    <row r="79" spans="1:15" ht="15.75">
      <c r="A79" s="28"/>
      <c r="B79" s="29" t="s">
        <v>48</v>
      </c>
      <c r="C79" s="29"/>
      <c r="D79" s="29"/>
      <c r="E79" s="29"/>
      <c r="F79" s="29"/>
      <c r="G79" s="29"/>
      <c r="H79" s="29"/>
      <c r="I79" s="29"/>
      <c r="J79" s="29"/>
      <c r="K79" s="38">
        <f>K77+K78</f>
        <v>5426</v>
      </c>
      <c r="L79" s="29"/>
      <c r="M79" s="60">
        <f>M77+M78</f>
        <v>1862</v>
      </c>
      <c r="N79" s="29"/>
      <c r="O79" s="126"/>
    </row>
    <row r="80" spans="1:15" ht="15.75">
      <c r="A80" s="28"/>
      <c r="B80" s="185" t="s">
        <v>49</v>
      </c>
      <c r="C80" s="65"/>
      <c r="D80" s="65"/>
      <c r="E80" s="29"/>
      <c r="F80" s="29"/>
      <c r="G80" s="29"/>
      <c r="H80" s="29"/>
      <c r="I80" s="29"/>
      <c r="J80" s="29"/>
      <c r="K80" s="38"/>
      <c r="L80" s="29"/>
      <c r="M80" s="59"/>
      <c r="N80" s="29"/>
      <c r="O80" s="126"/>
    </row>
    <row r="81" spans="1:15" ht="15.75">
      <c r="A81" s="28">
        <v>1</v>
      </c>
      <c r="B81" s="29" t="s">
        <v>50</v>
      </c>
      <c r="C81" s="29"/>
      <c r="D81" s="29"/>
      <c r="E81" s="29"/>
      <c r="F81" s="29"/>
      <c r="G81" s="29"/>
      <c r="H81" s="29"/>
      <c r="I81" s="29"/>
      <c r="J81" s="29"/>
      <c r="K81" s="29"/>
      <c r="L81" s="29"/>
      <c r="M81" s="59">
        <v>0</v>
      </c>
      <c r="N81" s="29"/>
      <c r="O81" s="126"/>
    </row>
    <row r="82" spans="1:15" ht="15.75">
      <c r="A82" s="28">
        <v>2</v>
      </c>
      <c r="B82" s="29" t="s">
        <v>51</v>
      </c>
      <c r="C82" s="29"/>
      <c r="D82" s="29"/>
      <c r="E82" s="29"/>
      <c r="F82" s="29"/>
      <c r="G82" s="29"/>
      <c r="H82" s="29"/>
      <c r="I82" s="29"/>
      <c r="J82" s="29"/>
      <c r="K82" s="29"/>
      <c r="L82" s="29"/>
      <c r="M82" s="59">
        <v>-4</v>
      </c>
      <c r="N82" s="29"/>
      <c r="O82" s="126"/>
    </row>
    <row r="83" spans="1:15" ht="15.75">
      <c r="A83" s="28">
        <v>3</v>
      </c>
      <c r="B83" s="29" t="s">
        <v>52</v>
      </c>
      <c r="C83" s="29"/>
      <c r="D83" s="29"/>
      <c r="E83" s="29"/>
      <c r="F83" s="29"/>
      <c r="G83" s="29"/>
      <c r="H83" s="29"/>
      <c r="I83" s="29"/>
      <c r="J83" s="29"/>
      <c r="K83" s="29"/>
      <c r="L83" s="29"/>
      <c r="M83" s="59">
        <f>-83-5</f>
        <v>-88</v>
      </c>
      <c r="N83" s="29"/>
      <c r="O83" s="126"/>
    </row>
    <row r="84" spans="1:15" ht="15.75">
      <c r="A84" s="28">
        <v>4</v>
      </c>
      <c r="B84" s="29" t="s">
        <v>53</v>
      </c>
      <c r="C84" s="29"/>
      <c r="D84" s="29"/>
      <c r="E84" s="29"/>
      <c r="F84" s="29"/>
      <c r="G84" s="29"/>
      <c r="H84" s="29"/>
      <c r="I84" s="29"/>
      <c r="J84" s="29"/>
      <c r="K84" s="29"/>
      <c r="L84" s="29"/>
      <c r="M84" s="59">
        <v>-172</v>
      </c>
      <c r="N84" s="29"/>
      <c r="O84" s="126"/>
    </row>
    <row r="85" spans="1:15" ht="15.75">
      <c r="A85" s="28">
        <v>5</v>
      </c>
      <c r="B85" s="29" t="s">
        <v>54</v>
      </c>
      <c r="C85" s="29"/>
      <c r="D85" s="29"/>
      <c r="E85" s="29"/>
      <c r="F85" s="29"/>
      <c r="G85" s="29"/>
      <c r="H85" s="29"/>
      <c r="I85" s="29"/>
      <c r="J85" s="29"/>
      <c r="K85" s="29"/>
      <c r="L85" s="29"/>
      <c r="M85" s="59">
        <v>-981</v>
      </c>
      <c r="N85" s="29"/>
      <c r="O85" s="126"/>
    </row>
    <row r="86" spans="1:15" ht="15.75">
      <c r="A86" s="28">
        <v>6</v>
      </c>
      <c r="B86" s="29" t="s">
        <v>55</v>
      </c>
      <c r="C86" s="29"/>
      <c r="D86" s="29"/>
      <c r="E86" s="29"/>
      <c r="F86" s="29"/>
      <c r="G86" s="29"/>
      <c r="H86" s="29"/>
      <c r="I86" s="29"/>
      <c r="J86" s="29"/>
      <c r="K86" s="29"/>
      <c r="L86" s="29"/>
      <c r="M86" s="59">
        <v>-3</v>
      </c>
      <c r="N86" s="29"/>
      <c r="O86" s="126"/>
    </row>
    <row r="87" spans="1:15" ht="15.75">
      <c r="A87" s="28">
        <v>7</v>
      </c>
      <c r="B87" s="29" t="s">
        <v>56</v>
      </c>
      <c r="C87" s="29"/>
      <c r="D87" s="29"/>
      <c r="E87" s="29"/>
      <c r="F87" s="29"/>
      <c r="G87" s="29"/>
      <c r="H87" s="29"/>
      <c r="I87" s="29"/>
      <c r="J87" s="29"/>
      <c r="K87" s="29"/>
      <c r="L87" s="29"/>
      <c r="M87" s="59">
        <v>-205</v>
      </c>
      <c r="N87" s="29"/>
      <c r="O87" s="126"/>
    </row>
    <row r="88" spans="1:15" ht="15.75">
      <c r="A88" s="28">
        <v>8</v>
      </c>
      <c r="B88" s="29" t="s">
        <v>57</v>
      </c>
      <c r="C88" s="29"/>
      <c r="D88" s="29"/>
      <c r="E88" s="29"/>
      <c r="F88" s="29"/>
      <c r="G88" s="29"/>
      <c r="H88" s="29"/>
      <c r="I88" s="29"/>
      <c r="J88" s="29"/>
      <c r="K88" s="29"/>
      <c r="L88" s="29"/>
      <c r="M88" s="59">
        <v>0</v>
      </c>
      <c r="N88" s="29"/>
      <c r="O88" s="126"/>
    </row>
    <row r="89" spans="1:15" ht="15.75">
      <c r="A89" s="28">
        <v>9</v>
      </c>
      <c r="B89" s="29" t="s">
        <v>58</v>
      </c>
      <c r="C89" s="29"/>
      <c r="D89" s="29"/>
      <c r="E89" s="29"/>
      <c r="F89" s="29"/>
      <c r="G89" s="29"/>
      <c r="H89" s="29"/>
      <c r="I89" s="29"/>
      <c r="J89" s="29"/>
      <c r="K89" s="29"/>
      <c r="L89" s="29"/>
      <c r="M89" s="59">
        <v>0</v>
      </c>
      <c r="N89" s="29"/>
      <c r="O89" s="126"/>
    </row>
    <row r="90" spans="1:15" ht="15.75">
      <c r="A90" s="28">
        <v>10</v>
      </c>
      <c r="B90" s="29" t="s">
        <v>59</v>
      </c>
      <c r="C90" s="29"/>
      <c r="D90" s="29"/>
      <c r="E90" s="29"/>
      <c r="F90" s="29"/>
      <c r="G90" s="29"/>
      <c r="H90" s="29"/>
      <c r="I90" s="29"/>
      <c r="J90" s="29"/>
      <c r="K90" s="29"/>
      <c r="L90" s="29"/>
      <c r="M90" s="59">
        <v>0</v>
      </c>
      <c r="N90" s="29"/>
      <c r="O90" s="126"/>
    </row>
    <row r="91" spans="1:15" ht="15.75">
      <c r="A91" s="28">
        <v>11</v>
      </c>
      <c r="B91" s="29" t="s">
        <v>60</v>
      </c>
      <c r="C91" s="29"/>
      <c r="D91" s="29"/>
      <c r="E91" s="29"/>
      <c r="F91" s="29"/>
      <c r="G91" s="29"/>
      <c r="H91" s="29"/>
      <c r="I91" s="29"/>
      <c r="J91" s="29"/>
      <c r="K91" s="29"/>
      <c r="L91" s="29"/>
      <c r="M91" s="59">
        <v>0</v>
      </c>
      <c r="N91" s="29"/>
      <c r="O91" s="126"/>
    </row>
    <row r="92" spans="1:15" ht="15.75">
      <c r="A92" s="28">
        <v>12</v>
      </c>
      <c r="B92" s="29" t="s">
        <v>61</v>
      </c>
      <c r="C92" s="29"/>
      <c r="D92" s="29"/>
      <c r="E92" s="29"/>
      <c r="F92" s="29"/>
      <c r="G92" s="29"/>
      <c r="H92" s="29"/>
      <c r="I92" s="29"/>
      <c r="J92" s="29"/>
      <c r="K92" s="29"/>
      <c r="L92" s="29"/>
      <c r="M92" s="59">
        <f>-M79-SUM(M82:M91)</f>
        <v>-409</v>
      </c>
      <c r="N92" s="29"/>
      <c r="O92" s="126"/>
    </row>
    <row r="93" spans="1:15" ht="15.75">
      <c r="A93" s="28"/>
      <c r="B93" s="185" t="s">
        <v>62</v>
      </c>
      <c r="C93" s="65"/>
      <c r="D93" s="65"/>
      <c r="E93" s="29"/>
      <c r="F93" s="29"/>
      <c r="G93" s="29"/>
      <c r="H93" s="29"/>
      <c r="I93" s="29"/>
      <c r="J93" s="29"/>
      <c r="K93" s="29"/>
      <c r="L93" s="29"/>
      <c r="M93" s="66"/>
      <c r="N93" s="29"/>
      <c r="O93" s="126"/>
    </row>
    <row r="94" spans="1:15" ht="15.75">
      <c r="A94" s="28"/>
      <c r="B94" s="29" t="s">
        <v>63</v>
      </c>
      <c r="C94" s="65"/>
      <c r="D94" s="65"/>
      <c r="E94" s="29"/>
      <c r="F94" s="29"/>
      <c r="G94" s="29"/>
      <c r="H94" s="29"/>
      <c r="I94" s="29"/>
      <c r="J94" s="29"/>
      <c r="K94" s="38">
        <f>-K138</f>
        <v>-2</v>
      </c>
      <c r="L94" s="38"/>
      <c r="M94" s="59"/>
      <c r="N94" s="29"/>
      <c r="O94" s="126"/>
    </row>
    <row r="95" spans="1:15" ht="15.75">
      <c r="A95" s="28"/>
      <c r="B95" s="29" t="s">
        <v>64</v>
      </c>
      <c r="C95" s="29"/>
      <c r="D95" s="29"/>
      <c r="E95" s="29"/>
      <c r="F95" s="29"/>
      <c r="G95" s="29"/>
      <c r="H95" s="29"/>
      <c r="I95" s="29"/>
      <c r="J95" s="29"/>
      <c r="K95" s="38">
        <f>-I138</f>
        <v>-1235</v>
      </c>
      <c r="L95" s="38"/>
      <c r="M95" s="59"/>
      <c r="N95" s="29"/>
      <c r="O95" s="126"/>
    </row>
    <row r="96" spans="1:15" ht="15.75">
      <c r="A96" s="28"/>
      <c r="B96" s="29" t="s">
        <v>65</v>
      </c>
      <c r="C96" s="29"/>
      <c r="D96" s="29"/>
      <c r="E96" s="29"/>
      <c r="F96" s="29"/>
      <c r="G96" s="29"/>
      <c r="H96" s="29"/>
      <c r="I96" s="29"/>
      <c r="J96" s="29"/>
      <c r="K96" s="38">
        <v>-4189</v>
      </c>
      <c r="L96" s="38"/>
      <c r="M96" s="59"/>
      <c r="N96" s="29"/>
      <c r="O96" s="126"/>
    </row>
    <row r="97" spans="1:15" ht="15.75">
      <c r="A97" s="28"/>
      <c r="B97" s="29" t="s">
        <v>66</v>
      </c>
      <c r="C97" s="29"/>
      <c r="D97" s="29"/>
      <c r="E97" s="29"/>
      <c r="F97" s="29"/>
      <c r="G97" s="29"/>
      <c r="H97" s="29"/>
      <c r="I97" s="29"/>
      <c r="J97" s="29"/>
      <c r="K97" s="38">
        <v>0</v>
      </c>
      <c r="L97" s="38"/>
      <c r="M97" s="59"/>
      <c r="N97" s="29"/>
      <c r="O97" s="126"/>
    </row>
    <row r="98" spans="1:15" ht="15.75">
      <c r="A98" s="28"/>
      <c r="B98" s="29" t="s">
        <v>67</v>
      </c>
      <c r="C98" s="29"/>
      <c r="D98" s="29"/>
      <c r="E98" s="29"/>
      <c r="F98" s="29"/>
      <c r="G98" s="29"/>
      <c r="H98" s="29"/>
      <c r="I98" s="29"/>
      <c r="J98" s="29"/>
      <c r="K98" s="38">
        <f>SUM(K80:K97)</f>
        <v>-5426</v>
      </c>
      <c r="L98" s="38"/>
      <c r="M98" s="38">
        <f>SUM(M80:M97)</f>
        <v>-1862</v>
      </c>
      <c r="N98" s="29"/>
      <c r="O98" s="126"/>
    </row>
    <row r="99" spans="1:15" ht="15.75">
      <c r="A99" s="28"/>
      <c r="B99" s="29" t="s">
        <v>68</v>
      </c>
      <c r="C99" s="29"/>
      <c r="D99" s="29"/>
      <c r="E99" s="29"/>
      <c r="F99" s="29"/>
      <c r="G99" s="29"/>
      <c r="H99" s="29"/>
      <c r="I99" s="29"/>
      <c r="J99" s="29"/>
      <c r="K99" s="38">
        <f>K79+K98</f>
        <v>0</v>
      </c>
      <c r="L99" s="38"/>
      <c r="M99" s="38">
        <f>M79+M98</f>
        <v>0</v>
      </c>
      <c r="N99" s="29"/>
      <c r="O99" s="126"/>
    </row>
    <row r="100" spans="1:15" ht="15.75">
      <c r="A100" s="28"/>
      <c r="B100" s="29"/>
      <c r="C100" s="29"/>
      <c r="D100" s="29"/>
      <c r="E100" s="29"/>
      <c r="F100" s="29"/>
      <c r="G100" s="29"/>
      <c r="H100" s="29"/>
      <c r="I100" s="29"/>
      <c r="J100" s="29"/>
      <c r="K100" s="38"/>
      <c r="L100" s="38"/>
      <c r="M100" s="38"/>
      <c r="N100" s="29"/>
      <c r="O100" s="126"/>
    </row>
    <row r="101" spans="1:15" ht="15.75">
      <c r="A101" s="8"/>
      <c r="B101" s="10"/>
      <c r="C101" s="10"/>
      <c r="D101" s="10"/>
      <c r="E101" s="10"/>
      <c r="F101" s="10"/>
      <c r="G101" s="10"/>
      <c r="H101" s="10"/>
      <c r="I101" s="10"/>
      <c r="J101" s="10"/>
      <c r="K101" s="10"/>
      <c r="L101" s="10"/>
      <c r="M101" s="58"/>
      <c r="N101" s="10"/>
      <c r="O101" s="126"/>
    </row>
    <row r="102" spans="1:15" ht="19.5" thickBot="1">
      <c r="A102" s="132"/>
      <c r="B102" s="133" t="str">
        <f>B49</f>
        <v>FFP4 INVESTOR REPORT QUARTER ENDING JANUARY 2003</v>
      </c>
      <c r="C102" s="134"/>
      <c r="D102" s="134"/>
      <c r="E102" s="134"/>
      <c r="F102" s="134"/>
      <c r="G102" s="134"/>
      <c r="H102" s="134"/>
      <c r="I102" s="134"/>
      <c r="J102" s="134"/>
      <c r="K102" s="134"/>
      <c r="L102" s="134"/>
      <c r="M102" s="140"/>
      <c r="N102" s="136"/>
      <c r="O102" s="126"/>
    </row>
    <row r="103" spans="1:15" ht="15.75">
      <c r="A103" s="2"/>
      <c r="B103" s="77" t="s">
        <v>69</v>
      </c>
      <c r="C103" s="18"/>
      <c r="D103" s="18"/>
      <c r="E103" s="5"/>
      <c r="F103" s="5"/>
      <c r="G103" s="5"/>
      <c r="H103" s="5"/>
      <c r="I103" s="5"/>
      <c r="J103" s="5"/>
      <c r="K103" s="5"/>
      <c r="L103" s="5"/>
      <c r="M103" s="56"/>
      <c r="N103" s="5"/>
      <c r="O103" s="126"/>
    </row>
    <row r="104" spans="1:15" ht="15.75">
      <c r="A104" s="8"/>
      <c r="B104" s="24"/>
      <c r="C104" s="16"/>
      <c r="D104" s="16"/>
      <c r="E104" s="10"/>
      <c r="F104" s="10"/>
      <c r="G104" s="10"/>
      <c r="H104" s="10"/>
      <c r="I104" s="10"/>
      <c r="J104" s="10"/>
      <c r="K104" s="10"/>
      <c r="L104" s="10"/>
      <c r="M104" s="58"/>
      <c r="N104" s="10"/>
      <c r="O104" s="126"/>
    </row>
    <row r="105" spans="1:15" ht="15.75">
      <c r="A105" s="8"/>
      <c r="B105" s="186" t="s">
        <v>70</v>
      </c>
      <c r="C105" s="16"/>
      <c r="D105" s="16"/>
      <c r="E105" s="10"/>
      <c r="F105" s="10"/>
      <c r="G105" s="10"/>
      <c r="H105" s="10"/>
      <c r="I105" s="10"/>
      <c r="J105" s="10"/>
      <c r="K105" s="10"/>
      <c r="L105" s="10"/>
      <c r="M105" s="58"/>
      <c r="N105" s="10"/>
      <c r="O105" s="126"/>
    </row>
    <row r="106" spans="1:15" ht="15.75">
      <c r="A106" s="28"/>
      <c r="B106" s="29" t="s">
        <v>71</v>
      </c>
      <c r="C106" s="29"/>
      <c r="D106" s="29"/>
      <c r="E106" s="29"/>
      <c r="F106" s="29"/>
      <c r="G106" s="29"/>
      <c r="H106" s="29"/>
      <c r="I106" s="29"/>
      <c r="J106" s="29"/>
      <c r="K106" s="29"/>
      <c r="L106" s="29"/>
      <c r="M106" s="59">
        <v>3620</v>
      </c>
      <c r="N106" s="29"/>
      <c r="O106" s="126"/>
    </row>
    <row r="107" spans="1:15" ht="15.75">
      <c r="A107" s="28"/>
      <c r="B107" s="29" t="s">
        <v>72</v>
      </c>
      <c r="C107" s="29"/>
      <c r="D107" s="29"/>
      <c r="E107" s="29"/>
      <c r="F107" s="29"/>
      <c r="G107" s="29"/>
      <c r="H107" s="29"/>
      <c r="I107" s="29"/>
      <c r="J107" s="29"/>
      <c r="K107" s="29"/>
      <c r="L107" s="29"/>
      <c r="M107" s="59">
        <v>3620</v>
      </c>
      <c r="N107" s="29"/>
      <c r="O107" s="126"/>
    </row>
    <row r="108" spans="1:15" ht="15.75">
      <c r="A108" s="28"/>
      <c r="B108" s="29" t="s">
        <v>73</v>
      </c>
      <c r="C108" s="29"/>
      <c r="D108" s="29"/>
      <c r="E108" s="29"/>
      <c r="F108" s="29"/>
      <c r="G108" s="29"/>
      <c r="H108" s="29"/>
      <c r="I108" s="29"/>
      <c r="J108" s="29"/>
      <c r="K108" s="29"/>
      <c r="L108" s="29"/>
      <c r="M108" s="59">
        <v>0</v>
      </c>
      <c r="N108" s="29"/>
      <c r="O108" s="126"/>
    </row>
    <row r="109" spans="1:15" ht="15.75">
      <c r="A109" s="28"/>
      <c r="B109" s="29" t="s">
        <v>74</v>
      </c>
      <c r="C109" s="29"/>
      <c r="D109" s="29"/>
      <c r="E109" s="29"/>
      <c r="F109" s="29"/>
      <c r="G109" s="29"/>
      <c r="H109" s="29"/>
      <c r="I109" s="29"/>
      <c r="J109" s="29"/>
      <c r="K109" s="29"/>
      <c r="L109" s="29"/>
      <c r="M109" s="59">
        <v>0</v>
      </c>
      <c r="N109" s="29"/>
      <c r="O109" s="126"/>
    </row>
    <row r="110" spans="1:15" ht="15.75">
      <c r="A110" s="28"/>
      <c r="B110" s="29" t="s">
        <v>75</v>
      </c>
      <c r="C110" s="29"/>
      <c r="D110" s="29"/>
      <c r="E110" s="29"/>
      <c r="F110" s="29"/>
      <c r="G110" s="29"/>
      <c r="H110" s="29"/>
      <c r="I110" s="29"/>
      <c r="J110" s="29"/>
      <c r="K110" s="29"/>
      <c r="L110" s="29"/>
      <c r="M110" s="59">
        <v>0</v>
      </c>
      <c r="N110" s="29"/>
      <c r="O110" s="126"/>
    </row>
    <row r="111" spans="1:15" ht="15.75">
      <c r="A111" s="28"/>
      <c r="B111" s="29" t="s">
        <v>54</v>
      </c>
      <c r="C111" s="29"/>
      <c r="D111" s="29"/>
      <c r="E111" s="29"/>
      <c r="F111" s="29"/>
      <c r="G111" s="29"/>
      <c r="H111" s="29"/>
      <c r="I111" s="29"/>
      <c r="J111" s="29"/>
      <c r="K111" s="29"/>
      <c r="L111" s="29"/>
      <c r="M111" s="59">
        <v>0</v>
      </c>
      <c r="N111" s="29"/>
      <c r="O111" s="126"/>
    </row>
    <row r="112" spans="1:15" ht="15.75">
      <c r="A112" s="28"/>
      <c r="B112" s="29" t="s">
        <v>56</v>
      </c>
      <c r="C112" s="29"/>
      <c r="D112" s="29"/>
      <c r="E112" s="29"/>
      <c r="F112" s="29"/>
      <c r="G112" s="29"/>
      <c r="H112" s="29"/>
      <c r="I112" s="29"/>
      <c r="J112" s="29"/>
      <c r="K112" s="29"/>
      <c r="L112" s="29"/>
      <c r="M112" s="59">
        <v>0</v>
      </c>
      <c r="N112" s="29"/>
      <c r="O112" s="126"/>
    </row>
    <row r="113" spans="1:15" ht="15.75">
      <c r="A113" s="28"/>
      <c r="B113" s="29" t="s">
        <v>76</v>
      </c>
      <c r="C113" s="29"/>
      <c r="D113" s="29"/>
      <c r="E113" s="29"/>
      <c r="F113" s="29"/>
      <c r="G113" s="29"/>
      <c r="H113" s="29"/>
      <c r="I113" s="29"/>
      <c r="J113" s="29"/>
      <c r="K113" s="29"/>
      <c r="L113" s="29"/>
      <c r="M113" s="59">
        <f>SUM(M107:M111)</f>
        <v>3620</v>
      </c>
      <c r="N113" s="29"/>
      <c r="O113" s="126"/>
    </row>
    <row r="114" spans="1:15" ht="15.75">
      <c r="A114" s="28"/>
      <c r="B114" s="29"/>
      <c r="C114" s="29"/>
      <c r="D114" s="29"/>
      <c r="E114" s="29"/>
      <c r="F114" s="29"/>
      <c r="G114" s="29"/>
      <c r="H114" s="29"/>
      <c r="I114" s="29"/>
      <c r="J114" s="29"/>
      <c r="K114" s="29"/>
      <c r="L114" s="29"/>
      <c r="M114" s="67"/>
      <c r="N114" s="29"/>
      <c r="O114" s="126"/>
    </row>
    <row r="115" spans="1:15" ht="15.75">
      <c r="A115" s="8"/>
      <c r="B115" s="186" t="s">
        <v>38</v>
      </c>
      <c r="C115" s="10"/>
      <c r="D115" s="10"/>
      <c r="E115" s="10"/>
      <c r="F115" s="10"/>
      <c r="G115" s="10"/>
      <c r="H115" s="10"/>
      <c r="I115" s="10"/>
      <c r="J115" s="10"/>
      <c r="K115" s="10"/>
      <c r="L115" s="10"/>
      <c r="M115" s="58"/>
      <c r="N115" s="10"/>
      <c r="O115" s="126"/>
    </row>
    <row r="116" spans="1:15" ht="15.75">
      <c r="A116" s="28"/>
      <c r="B116" s="29" t="s">
        <v>77</v>
      </c>
      <c r="C116" s="29"/>
      <c r="D116" s="29"/>
      <c r="E116" s="68"/>
      <c r="F116" s="29"/>
      <c r="G116" s="29"/>
      <c r="H116" s="29"/>
      <c r="I116" s="29"/>
      <c r="J116" s="29"/>
      <c r="K116" s="29"/>
      <c r="L116" s="29"/>
      <c r="M116" s="69" t="s">
        <v>173</v>
      </c>
      <c r="N116" s="29"/>
      <c r="O116" s="126"/>
    </row>
    <row r="117" spans="1:15" ht="15.75">
      <c r="A117" s="28"/>
      <c r="B117" s="29" t="s">
        <v>78</v>
      </c>
      <c r="C117" s="31"/>
      <c r="D117" s="31"/>
      <c r="E117" s="31"/>
      <c r="F117" s="31"/>
      <c r="G117" s="31"/>
      <c r="H117" s="31"/>
      <c r="I117" s="31"/>
      <c r="J117" s="31"/>
      <c r="K117" s="31"/>
      <c r="L117" s="31"/>
      <c r="M117" s="69" t="s">
        <v>173</v>
      </c>
      <c r="N117" s="29"/>
      <c r="O117" s="126"/>
    </row>
    <row r="118" spans="1:15" ht="15.75">
      <c r="A118" s="28"/>
      <c r="B118" s="29" t="s">
        <v>79</v>
      </c>
      <c r="C118" s="29"/>
      <c r="D118" s="29"/>
      <c r="E118" s="29"/>
      <c r="F118" s="29"/>
      <c r="G118" s="29"/>
      <c r="H118" s="29"/>
      <c r="I118" s="29"/>
      <c r="J118" s="29"/>
      <c r="K118" s="29"/>
      <c r="L118" s="29"/>
      <c r="M118" s="69" t="s">
        <v>173</v>
      </c>
      <c r="N118" s="29"/>
      <c r="O118" s="126"/>
    </row>
    <row r="119" spans="1:15" ht="15.75">
      <c r="A119" s="28"/>
      <c r="B119" s="29" t="s">
        <v>80</v>
      </c>
      <c r="C119" s="29"/>
      <c r="D119" s="29"/>
      <c r="E119" s="29"/>
      <c r="F119" s="29"/>
      <c r="G119" s="29"/>
      <c r="H119" s="29"/>
      <c r="I119" s="29"/>
      <c r="J119" s="29"/>
      <c r="K119" s="29"/>
      <c r="L119" s="29"/>
      <c r="M119" s="69" t="s">
        <v>173</v>
      </c>
      <c r="N119" s="29"/>
      <c r="O119" s="126"/>
    </row>
    <row r="120" spans="1:15" ht="15.75">
      <c r="A120" s="28"/>
      <c r="B120" s="29"/>
      <c r="C120" s="29"/>
      <c r="D120" s="29"/>
      <c r="E120" s="29"/>
      <c r="F120" s="29"/>
      <c r="G120" s="29"/>
      <c r="H120" s="29"/>
      <c r="I120" s="29"/>
      <c r="J120" s="29"/>
      <c r="K120" s="29"/>
      <c r="L120" s="29"/>
      <c r="M120" s="67"/>
      <c r="N120" s="29"/>
      <c r="O120" s="126"/>
    </row>
    <row r="121" spans="1:15" ht="15.75">
      <c r="A121" s="8"/>
      <c r="B121" s="186" t="s">
        <v>81</v>
      </c>
      <c r="C121" s="16"/>
      <c r="D121" s="16"/>
      <c r="E121" s="10"/>
      <c r="F121" s="10"/>
      <c r="G121" s="10"/>
      <c r="H121" s="10"/>
      <c r="I121" s="10"/>
      <c r="J121" s="10"/>
      <c r="K121" s="10"/>
      <c r="L121" s="10"/>
      <c r="M121" s="70"/>
      <c r="N121" s="10"/>
      <c r="O121" s="126"/>
    </row>
    <row r="122" spans="1:15" ht="15.75">
      <c r="A122" s="28"/>
      <c r="B122" s="29" t="s">
        <v>82</v>
      </c>
      <c r="C122" s="29"/>
      <c r="D122" s="29"/>
      <c r="E122" s="29"/>
      <c r="F122" s="29"/>
      <c r="G122" s="29"/>
      <c r="H122" s="29"/>
      <c r="I122" s="29"/>
      <c r="J122" s="29"/>
      <c r="K122" s="29"/>
      <c r="L122" s="29"/>
      <c r="M122" s="59">
        <v>0</v>
      </c>
      <c r="N122" s="29"/>
      <c r="O122" s="126"/>
    </row>
    <row r="123" spans="1:15" ht="15.75">
      <c r="A123" s="28"/>
      <c r="B123" s="29" t="s">
        <v>83</v>
      </c>
      <c r="C123" s="29"/>
      <c r="D123" s="29"/>
      <c r="E123" s="29"/>
      <c r="F123" s="29"/>
      <c r="G123" s="29"/>
      <c r="H123" s="29"/>
      <c r="I123" s="29"/>
      <c r="J123" s="29"/>
      <c r="K123" s="29"/>
      <c r="L123" s="29"/>
      <c r="M123" s="59">
        <v>0</v>
      </c>
      <c r="N123" s="29"/>
      <c r="O123" s="126"/>
    </row>
    <row r="124" spans="1:15" ht="15.75">
      <c r="A124" s="28"/>
      <c r="B124" s="29" t="s">
        <v>84</v>
      </c>
      <c r="C124" s="29"/>
      <c r="D124" s="29"/>
      <c r="E124" s="29"/>
      <c r="F124" s="29"/>
      <c r="G124" s="29"/>
      <c r="H124" s="29"/>
      <c r="I124" s="29"/>
      <c r="J124" s="29"/>
      <c r="K124" s="29"/>
      <c r="L124" s="29"/>
      <c r="M124" s="59">
        <f>M123+M122</f>
        <v>0</v>
      </c>
      <c r="N124" s="29"/>
      <c r="O124" s="126"/>
    </row>
    <row r="125" spans="1:15" ht="15.75">
      <c r="A125" s="28"/>
      <c r="B125" s="29" t="s">
        <v>85</v>
      </c>
      <c r="C125" s="29"/>
      <c r="D125" s="29"/>
      <c r="E125" s="29"/>
      <c r="F125" s="29"/>
      <c r="G125" s="29"/>
      <c r="H125" s="29"/>
      <c r="I125" s="71"/>
      <c r="J125" s="29"/>
      <c r="K125" s="29"/>
      <c r="L125" s="29"/>
      <c r="M125" s="59">
        <f>M89</f>
        <v>0</v>
      </c>
      <c r="N125" s="29"/>
      <c r="O125" s="126"/>
    </row>
    <row r="126" spans="1:15" ht="15.75">
      <c r="A126" s="28"/>
      <c r="B126" s="29" t="s">
        <v>86</v>
      </c>
      <c r="C126" s="29"/>
      <c r="D126" s="29"/>
      <c r="E126" s="29"/>
      <c r="F126" s="29"/>
      <c r="G126" s="29"/>
      <c r="H126" s="29"/>
      <c r="I126" s="29"/>
      <c r="J126" s="29"/>
      <c r="K126" s="29"/>
      <c r="L126" s="29"/>
      <c r="M126" s="59">
        <f>M124+M125</f>
        <v>0</v>
      </c>
      <c r="N126" s="29"/>
      <c r="O126" s="126"/>
    </row>
    <row r="127" spans="1:15" ht="15.75">
      <c r="A127" s="28"/>
      <c r="B127" s="29"/>
      <c r="C127" s="29"/>
      <c r="D127" s="29"/>
      <c r="E127" s="29"/>
      <c r="F127" s="29"/>
      <c r="G127" s="29"/>
      <c r="H127" s="29"/>
      <c r="I127" s="29"/>
      <c r="J127" s="29"/>
      <c r="K127" s="29"/>
      <c r="L127" s="29"/>
      <c r="M127" s="67"/>
      <c r="N127" s="29"/>
      <c r="O127" s="126"/>
    </row>
    <row r="128" spans="1:15" ht="15.75">
      <c r="A128" s="2"/>
      <c r="B128" s="5"/>
      <c r="C128" s="5"/>
      <c r="D128" s="5"/>
      <c r="E128" s="5"/>
      <c r="F128" s="5"/>
      <c r="G128" s="5"/>
      <c r="H128" s="5"/>
      <c r="I128" s="5"/>
      <c r="J128" s="5"/>
      <c r="K128" s="5"/>
      <c r="L128" s="5"/>
      <c r="M128" s="56"/>
      <c r="N128" s="5"/>
      <c r="O128" s="126"/>
    </row>
    <row r="129" spans="1:15" ht="15.75">
      <c r="A129" s="8"/>
      <c r="B129" s="186" t="s">
        <v>87</v>
      </c>
      <c r="C129" s="16"/>
      <c r="D129" s="16"/>
      <c r="E129" s="10"/>
      <c r="F129" s="10"/>
      <c r="G129" s="10"/>
      <c r="H129" s="10"/>
      <c r="I129" s="10"/>
      <c r="J129" s="10"/>
      <c r="K129" s="10"/>
      <c r="L129" s="10"/>
      <c r="M129" s="58"/>
      <c r="N129" s="10"/>
      <c r="O129" s="126"/>
    </row>
    <row r="130" spans="1:15" ht="15.75">
      <c r="A130" s="8"/>
      <c r="B130" s="24"/>
      <c r="C130" s="16"/>
      <c r="D130" s="16"/>
      <c r="E130" s="10"/>
      <c r="F130" s="10"/>
      <c r="G130" s="10"/>
      <c r="H130" s="10"/>
      <c r="I130" s="10"/>
      <c r="J130" s="10"/>
      <c r="K130" s="10"/>
      <c r="L130" s="10"/>
      <c r="M130" s="58"/>
      <c r="N130" s="10"/>
      <c r="O130" s="126"/>
    </row>
    <row r="131" spans="1:15" ht="15.75">
      <c r="A131" s="28"/>
      <c r="B131" s="29" t="s">
        <v>88</v>
      </c>
      <c r="C131" s="72"/>
      <c r="D131" s="72"/>
      <c r="E131" s="29"/>
      <c r="F131" s="29"/>
      <c r="G131" s="29"/>
      <c r="H131" s="29"/>
      <c r="I131" s="29"/>
      <c r="J131" s="29"/>
      <c r="K131" s="29"/>
      <c r="L131" s="29"/>
      <c r="M131" s="59">
        <f>M57</f>
        <v>106088</v>
      </c>
      <c r="N131" s="29"/>
      <c r="O131" s="126"/>
    </row>
    <row r="132" spans="1:15" ht="15.75">
      <c r="A132" s="28"/>
      <c r="B132" s="29" t="s">
        <v>89</v>
      </c>
      <c r="C132" s="72"/>
      <c r="D132" s="72"/>
      <c r="E132" s="29"/>
      <c r="F132" s="29"/>
      <c r="G132" s="29"/>
      <c r="H132" s="29"/>
      <c r="I132" s="29"/>
      <c r="J132" s="29"/>
      <c r="K132" s="29"/>
      <c r="L132" s="29"/>
      <c r="M132" s="59">
        <f>M69</f>
        <v>106088</v>
      </c>
      <c r="N132" s="29"/>
      <c r="O132" s="126"/>
    </row>
    <row r="133" spans="1:15" ht="15.75">
      <c r="A133" s="28"/>
      <c r="B133" s="29"/>
      <c r="C133" s="29"/>
      <c r="D133" s="29"/>
      <c r="E133" s="29"/>
      <c r="F133" s="29"/>
      <c r="G133" s="29"/>
      <c r="H133" s="29"/>
      <c r="I133" s="29"/>
      <c r="J133" s="29"/>
      <c r="K133" s="29"/>
      <c r="L133" s="29"/>
      <c r="M133" s="67"/>
      <c r="N133" s="29"/>
      <c r="O133" s="126"/>
    </row>
    <row r="134" spans="1:15" ht="15.75">
      <c r="A134" s="2"/>
      <c r="B134" s="5"/>
      <c r="C134" s="5"/>
      <c r="D134" s="5"/>
      <c r="E134" s="5"/>
      <c r="F134" s="5"/>
      <c r="G134" s="5"/>
      <c r="H134" s="5"/>
      <c r="I134" s="5"/>
      <c r="J134" s="5"/>
      <c r="K134" s="5"/>
      <c r="L134" s="5"/>
      <c r="M134" s="56"/>
      <c r="N134" s="5"/>
      <c r="O134" s="126"/>
    </row>
    <row r="135" spans="1:15" ht="15.75">
      <c r="A135" s="8"/>
      <c r="B135" s="186" t="s">
        <v>90</v>
      </c>
      <c r="C135" s="155"/>
      <c r="D135" s="155"/>
      <c r="E135" s="190"/>
      <c r="F135" s="190"/>
      <c r="G135" s="190"/>
      <c r="H135" s="190"/>
      <c r="I135" s="187" t="s">
        <v>165</v>
      </c>
      <c r="J135" s="187"/>
      <c r="K135" s="187" t="s">
        <v>172</v>
      </c>
      <c r="L135" s="155"/>
      <c r="M135" s="188" t="s">
        <v>185</v>
      </c>
      <c r="N135" s="12"/>
      <c r="O135" s="126"/>
    </row>
    <row r="136" spans="1:15" ht="15.75">
      <c r="A136" s="28"/>
      <c r="B136" s="29" t="s">
        <v>91</v>
      </c>
      <c r="C136" s="29"/>
      <c r="D136" s="29"/>
      <c r="E136" s="29"/>
      <c r="F136" s="29"/>
      <c r="G136" s="29"/>
      <c r="H136" s="29"/>
      <c r="I136" s="59">
        <v>35000</v>
      </c>
      <c r="J136" s="29"/>
      <c r="K136" s="46" t="s">
        <v>173</v>
      </c>
      <c r="L136" s="29"/>
      <c r="M136" s="59"/>
      <c r="N136" s="29"/>
      <c r="O136" s="126"/>
    </row>
    <row r="137" spans="1:15" ht="15.75">
      <c r="A137" s="28"/>
      <c r="B137" s="29" t="s">
        <v>92</v>
      </c>
      <c r="C137" s="29"/>
      <c r="D137" s="29"/>
      <c r="E137" s="29"/>
      <c r="F137" s="29"/>
      <c r="G137" s="29"/>
      <c r="H137" s="29"/>
      <c r="I137" s="59">
        <v>20089</v>
      </c>
      <c r="J137" s="29"/>
      <c r="K137" s="59">
        <v>521</v>
      </c>
      <c r="L137" s="29"/>
      <c r="M137" s="59">
        <f>K137+I137</f>
        <v>20610</v>
      </c>
      <c r="N137" s="29"/>
      <c r="O137" s="126"/>
    </row>
    <row r="138" spans="1:15" ht="15.75">
      <c r="A138" s="28"/>
      <c r="B138" s="29" t="s">
        <v>93</v>
      </c>
      <c r="C138" s="29"/>
      <c r="D138" s="29"/>
      <c r="E138" s="29"/>
      <c r="F138" s="29"/>
      <c r="G138" s="29"/>
      <c r="H138" s="29"/>
      <c r="I138" s="29">
        <v>1235</v>
      </c>
      <c r="J138" s="29"/>
      <c r="K138" s="29">
        <v>2</v>
      </c>
      <c r="L138" s="29"/>
      <c r="M138" s="59">
        <f>K138+I138</f>
        <v>1237</v>
      </c>
      <c r="N138" s="29"/>
      <c r="O138" s="126"/>
    </row>
    <row r="139" spans="1:15" ht="15.75">
      <c r="A139" s="28"/>
      <c r="B139" s="29" t="s">
        <v>94</v>
      </c>
      <c r="C139" s="29"/>
      <c r="D139" s="29"/>
      <c r="E139" s="29"/>
      <c r="F139" s="29"/>
      <c r="G139" s="29"/>
      <c r="H139" s="29"/>
      <c r="I139" s="59">
        <f>I137+I138</f>
        <v>21324</v>
      </c>
      <c r="J139" s="29"/>
      <c r="K139" s="59">
        <f>K138+K137</f>
        <v>523</v>
      </c>
      <c r="L139" s="29"/>
      <c r="M139" s="59">
        <f>K139+I139</f>
        <v>21847</v>
      </c>
      <c r="N139" s="29"/>
      <c r="O139" s="126"/>
    </row>
    <row r="140" spans="1:15" ht="15.75">
      <c r="A140" s="28"/>
      <c r="B140" s="29" t="s">
        <v>95</v>
      </c>
      <c r="C140" s="29"/>
      <c r="D140" s="29"/>
      <c r="E140" s="29"/>
      <c r="F140" s="29"/>
      <c r="G140" s="29"/>
      <c r="H140" s="29"/>
      <c r="I140" s="59">
        <f>I136-I139</f>
        <v>13676</v>
      </c>
      <c r="J140" s="29"/>
      <c r="K140" s="46" t="s">
        <v>173</v>
      </c>
      <c r="L140" s="29"/>
      <c r="M140" s="59"/>
      <c r="N140" s="29"/>
      <c r="O140" s="126"/>
    </row>
    <row r="141" spans="1:15" ht="15.75">
      <c r="A141" s="28"/>
      <c r="B141" s="29"/>
      <c r="C141" s="29"/>
      <c r="D141" s="29"/>
      <c r="E141" s="29"/>
      <c r="F141" s="29"/>
      <c r="G141" s="29"/>
      <c r="H141" s="29"/>
      <c r="I141" s="29"/>
      <c r="J141" s="29"/>
      <c r="K141" s="29"/>
      <c r="L141" s="29"/>
      <c r="M141" s="67"/>
      <c r="N141" s="29"/>
      <c r="O141" s="126"/>
    </row>
    <row r="142" spans="1:15" ht="15.75">
      <c r="A142" s="2"/>
      <c r="B142" s="5"/>
      <c r="C142" s="5"/>
      <c r="D142" s="5"/>
      <c r="E142" s="5"/>
      <c r="F142" s="5"/>
      <c r="G142" s="5"/>
      <c r="H142" s="5"/>
      <c r="I142" s="5"/>
      <c r="J142" s="5"/>
      <c r="K142" s="5"/>
      <c r="L142" s="5"/>
      <c r="M142" s="56"/>
      <c r="N142" s="5"/>
      <c r="O142" s="126"/>
    </row>
    <row r="143" spans="1:15" ht="15.75">
      <c r="A143" s="8"/>
      <c r="B143" s="186" t="s">
        <v>96</v>
      </c>
      <c r="C143" s="16"/>
      <c r="D143" s="16"/>
      <c r="E143" s="10"/>
      <c r="F143" s="10"/>
      <c r="G143" s="10"/>
      <c r="H143" s="10"/>
      <c r="I143" s="10"/>
      <c r="J143" s="10"/>
      <c r="K143" s="10"/>
      <c r="L143" s="10"/>
      <c r="M143" s="73"/>
      <c r="N143" s="10"/>
      <c r="O143" s="126"/>
    </row>
    <row r="144" spans="1:15" ht="15.75">
      <c r="A144" s="28"/>
      <c r="B144" s="29" t="s">
        <v>97</v>
      </c>
      <c r="C144" s="29"/>
      <c r="D144" s="29"/>
      <c r="E144" s="29"/>
      <c r="F144" s="29"/>
      <c r="G144" s="29"/>
      <c r="H144" s="29"/>
      <c r="I144" s="29"/>
      <c r="J144" s="29"/>
      <c r="K144" s="29"/>
      <c r="L144" s="29"/>
      <c r="M144" s="66">
        <f>(M79+M82+M83+M84)/-M85</f>
        <v>1.6289500509683996</v>
      </c>
      <c r="N144" s="29" t="s">
        <v>186</v>
      </c>
      <c r="O144" s="126"/>
    </row>
    <row r="145" spans="1:15" ht="15.75">
      <c r="A145" s="28"/>
      <c r="B145" s="29" t="s">
        <v>98</v>
      </c>
      <c r="C145" s="29"/>
      <c r="D145" s="29"/>
      <c r="E145" s="29"/>
      <c r="F145" s="29"/>
      <c r="G145" s="29"/>
      <c r="H145" s="29"/>
      <c r="I145" s="29"/>
      <c r="J145" s="29"/>
      <c r="K145" s="29"/>
      <c r="L145" s="29"/>
      <c r="M145" s="74">
        <v>1.44</v>
      </c>
      <c r="N145" s="29" t="s">
        <v>186</v>
      </c>
      <c r="O145" s="126"/>
    </row>
    <row r="146" spans="1:15" ht="15.75">
      <c r="A146" s="28"/>
      <c r="B146" s="29" t="s">
        <v>99</v>
      </c>
      <c r="C146" s="29"/>
      <c r="D146" s="29"/>
      <c r="E146" s="29"/>
      <c r="F146" s="29"/>
      <c r="G146" s="29"/>
      <c r="H146" s="29"/>
      <c r="I146" s="29"/>
      <c r="J146" s="29"/>
      <c r="K146" s="29"/>
      <c r="L146" s="29"/>
      <c r="M146" s="66">
        <f>(M79+SUM(M82:M86))/-M87</f>
        <v>2.995121951219512</v>
      </c>
      <c r="N146" s="29" t="s">
        <v>186</v>
      </c>
      <c r="O146" s="126"/>
    </row>
    <row r="147" spans="1:15" ht="15.75">
      <c r="A147" s="28"/>
      <c r="B147" s="29" t="s">
        <v>100</v>
      </c>
      <c r="C147" s="29"/>
      <c r="D147" s="29"/>
      <c r="E147" s="29"/>
      <c r="F147" s="29"/>
      <c r="G147" s="29"/>
      <c r="H147" s="29"/>
      <c r="I147" s="29"/>
      <c r="J147" s="29"/>
      <c r="K147" s="29"/>
      <c r="L147" s="29"/>
      <c r="M147" s="75">
        <v>3.07</v>
      </c>
      <c r="N147" s="29" t="s">
        <v>186</v>
      </c>
      <c r="O147" s="126"/>
    </row>
    <row r="148" spans="1:15" ht="15.75">
      <c r="A148" s="28"/>
      <c r="B148" s="29"/>
      <c r="C148" s="29"/>
      <c r="D148" s="29"/>
      <c r="E148" s="29"/>
      <c r="F148" s="29"/>
      <c r="G148" s="29"/>
      <c r="H148" s="29"/>
      <c r="I148" s="29"/>
      <c r="J148" s="29"/>
      <c r="K148" s="29"/>
      <c r="L148" s="29"/>
      <c r="M148" s="29"/>
      <c r="N148" s="29"/>
      <c r="O148" s="126"/>
    </row>
    <row r="149" spans="1:15" ht="15.75">
      <c r="A149" s="28"/>
      <c r="B149" s="29"/>
      <c r="C149" s="29"/>
      <c r="D149" s="29"/>
      <c r="E149" s="29"/>
      <c r="F149" s="29"/>
      <c r="G149" s="29"/>
      <c r="H149" s="29"/>
      <c r="I149" s="29"/>
      <c r="J149" s="29"/>
      <c r="K149" s="29"/>
      <c r="L149" s="29"/>
      <c r="M149" s="29"/>
      <c r="N149" s="29"/>
      <c r="O149" s="126"/>
    </row>
    <row r="150" spans="1:15" ht="15.75">
      <c r="A150" s="8"/>
      <c r="B150" s="10"/>
      <c r="C150" s="10"/>
      <c r="D150" s="10"/>
      <c r="E150" s="10"/>
      <c r="F150" s="10"/>
      <c r="G150" s="10"/>
      <c r="H150" s="10"/>
      <c r="I150" s="10"/>
      <c r="J150" s="10"/>
      <c r="K150" s="10"/>
      <c r="L150" s="10"/>
      <c r="M150" s="10"/>
      <c r="N150" s="10"/>
      <c r="O150" s="126"/>
    </row>
    <row r="151" spans="1:15" ht="19.5" thickBot="1">
      <c r="A151" s="132"/>
      <c r="B151" s="133" t="str">
        <f>B102</f>
        <v>FFP4 INVESTOR REPORT QUARTER ENDING JANUARY 2003</v>
      </c>
      <c r="C151" s="138"/>
      <c r="D151" s="138"/>
      <c r="E151" s="138"/>
      <c r="F151" s="138"/>
      <c r="G151" s="138"/>
      <c r="H151" s="138"/>
      <c r="I151" s="138"/>
      <c r="J151" s="138"/>
      <c r="K151" s="138"/>
      <c r="L151" s="138"/>
      <c r="M151" s="138"/>
      <c r="N151" s="139"/>
      <c r="O151" s="126"/>
    </row>
    <row r="152" spans="1:15" ht="15.75">
      <c r="A152" s="76"/>
      <c r="B152" s="77" t="s">
        <v>101</v>
      </c>
      <c r="C152" s="78"/>
      <c r="D152" s="78"/>
      <c r="E152" s="78"/>
      <c r="F152" s="78"/>
      <c r="G152" s="78"/>
      <c r="H152" s="79"/>
      <c r="I152" s="79"/>
      <c r="J152" s="79"/>
      <c r="K152" s="80">
        <f>M42</f>
        <v>37652</v>
      </c>
      <c r="L152" s="5"/>
      <c r="M152" s="5"/>
      <c r="N152" s="5"/>
      <c r="O152" s="126"/>
    </row>
    <row r="153" spans="1:15" ht="15.75">
      <c r="A153" s="82"/>
      <c r="B153" s="83"/>
      <c r="C153" s="84"/>
      <c r="D153" s="84"/>
      <c r="E153" s="84"/>
      <c r="F153" s="84"/>
      <c r="G153" s="84"/>
      <c r="H153" s="85"/>
      <c r="I153" s="85"/>
      <c r="J153" s="85"/>
      <c r="K153" s="85"/>
      <c r="L153" s="10"/>
      <c r="M153" s="10"/>
      <c r="N153" s="10"/>
      <c r="O153" s="126"/>
    </row>
    <row r="154" spans="1:15" ht="15.75">
      <c r="A154" s="86"/>
      <c r="B154" s="40" t="s">
        <v>102</v>
      </c>
      <c r="C154" s="87"/>
      <c r="D154" s="87"/>
      <c r="E154" s="87"/>
      <c r="F154" s="87"/>
      <c r="G154" s="87"/>
      <c r="H154" s="71"/>
      <c r="I154" s="71"/>
      <c r="J154" s="71"/>
      <c r="K154" s="88">
        <v>0.08185</v>
      </c>
      <c r="L154" s="29"/>
      <c r="M154" s="29"/>
      <c r="N154" s="29"/>
      <c r="O154" s="126"/>
    </row>
    <row r="155" spans="1:15" ht="15.75">
      <c r="A155" s="86"/>
      <c r="B155" s="40" t="s">
        <v>103</v>
      </c>
      <c r="C155" s="87"/>
      <c r="D155" s="87"/>
      <c r="E155" s="87"/>
      <c r="F155" s="87"/>
      <c r="G155" s="87"/>
      <c r="H155" s="71"/>
      <c r="I155" s="71"/>
      <c r="J155" s="71"/>
      <c r="K155" s="45">
        <v>0.07577</v>
      </c>
      <c r="L155" s="29"/>
      <c r="M155" s="29"/>
      <c r="N155" s="29"/>
      <c r="O155" s="126"/>
    </row>
    <row r="156" spans="1:15" ht="15.75">
      <c r="A156" s="86"/>
      <c r="B156" s="40" t="s">
        <v>104</v>
      </c>
      <c r="C156" s="87"/>
      <c r="D156" s="87"/>
      <c r="E156" s="87"/>
      <c r="F156" s="87"/>
      <c r="G156" s="87"/>
      <c r="H156" s="71"/>
      <c r="I156" s="71"/>
      <c r="J156" s="71"/>
      <c r="K156" s="88">
        <f>K154-K155</f>
        <v>0.006080000000000002</v>
      </c>
      <c r="L156" s="29"/>
      <c r="M156" s="29"/>
      <c r="N156" s="29"/>
      <c r="O156" s="126"/>
    </row>
    <row r="157" spans="1:15" ht="15.75">
      <c r="A157" s="86"/>
      <c r="B157" s="40" t="s">
        <v>105</v>
      </c>
      <c r="C157" s="87"/>
      <c r="D157" s="87"/>
      <c r="E157" s="87"/>
      <c r="F157" s="87"/>
      <c r="G157" s="87"/>
      <c r="H157" s="71"/>
      <c r="I157" s="71"/>
      <c r="J157" s="71"/>
      <c r="K157" s="88">
        <v>0.0636</v>
      </c>
      <c r="L157" s="29"/>
      <c r="M157" s="29"/>
      <c r="N157" s="29"/>
      <c r="O157" s="126"/>
    </row>
    <row r="158" spans="1:15" ht="15.75">
      <c r="A158" s="86"/>
      <c r="B158" s="40" t="s">
        <v>106</v>
      </c>
      <c r="C158" s="87"/>
      <c r="D158" s="87"/>
      <c r="E158" s="87"/>
      <c r="F158" s="87"/>
      <c r="G158" s="87"/>
      <c r="H158" s="71"/>
      <c r="I158" s="71"/>
      <c r="J158" s="71"/>
      <c r="K158" s="88">
        <f>M31</f>
        <v>0.04264020682198767</v>
      </c>
      <c r="L158" s="29"/>
      <c r="M158" s="29"/>
      <c r="N158" s="29"/>
      <c r="O158" s="126"/>
    </row>
    <row r="159" spans="1:15" ht="15.75">
      <c r="A159" s="86"/>
      <c r="B159" s="40" t="s">
        <v>107</v>
      </c>
      <c r="C159" s="87"/>
      <c r="D159" s="87"/>
      <c r="E159" s="87"/>
      <c r="F159" s="87"/>
      <c r="G159" s="87"/>
      <c r="H159" s="71"/>
      <c r="I159" s="71"/>
      <c r="J159" s="71"/>
      <c r="K159" s="88">
        <f>K157-K158</f>
        <v>0.02095979317801233</v>
      </c>
      <c r="L159" s="29"/>
      <c r="M159" s="29"/>
      <c r="N159" s="29"/>
      <c r="O159" s="126"/>
    </row>
    <row r="160" spans="1:15" ht="15.75">
      <c r="A160" s="86"/>
      <c r="B160" s="40" t="s">
        <v>108</v>
      </c>
      <c r="C160" s="87"/>
      <c r="D160" s="87"/>
      <c r="E160" s="87"/>
      <c r="F160" s="87"/>
      <c r="G160" s="87"/>
      <c r="H160" s="71"/>
      <c r="I160" s="71"/>
      <c r="J160" s="71"/>
      <c r="K160" s="89" t="s">
        <v>174</v>
      </c>
      <c r="L160" s="29"/>
      <c r="M160" s="29"/>
      <c r="N160" s="29"/>
      <c r="O160" s="126"/>
    </row>
    <row r="161" spans="1:15" ht="15.75">
      <c r="A161" s="86"/>
      <c r="B161" s="40" t="s">
        <v>109</v>
      </c>
      <c r="C161" s="87"/>
      <c r="D161" s="87"/>
      <c r="E161" s="87"/>
      <c r="F161" s="87"/>
      <c r="G161" s="87"/>
      <c r="H161" s="71"/>
      <c r="I161" s="71"/>
      <c r="J161" s="71"/>
      <c r="K161" s="90">
        <v>19.03</v>
      </c>
      <c r="L161" s="29" t="s">
        <v>178</v>
      </c>
      <c r="M161" s="29"/>
      <c r="N161" s="29"/>
      <c r="O161" s="126"/>
    </row>
    <row r="162" spans="1:15" ht="15.75">
      <c r="A162" s="86"/>
      <c r="B162" s="40" t="s">
        <v>110</v>
      </c>
      <c r="C162" s="87"/>
      <c r="D162" s="87"/>
      <c r="E162" s="87"/>
      <c r="F162" s="87"/>
      <c r="G162" s="87"/>
      <c r="H162" s="71"/>
      <c r="I162" s="71"/>
      <c r="J162" s="71"/>
      <c r="K162" s="90">
        <v>15.261</v>
      </c>
      <c r="L162" s="29" t="s">
        <v>178</v>
      </c>
      <c r="M162" s="29"/>
      <c r="N162" s="29"/>
      <c r="O162" s="126"/>
    </row>
    <row r="163" spans="1:15" ht="15.75">
      <c r="A163" s="86"/>
      <c r="B163" s="40" t="s">
        <v>111</v>
      </c>
      <c r="C163" s="87"/>
      <c r="D163" s="87"/>
      <c r="E163" s="87"/>
      <c r="F163" s="87"/>
      <c r="G163" s="87"/>
      <c r="H163" s="71"/>
      <c r="I163" s="71"/>
      <c r="J163" s="71"/>
      <c r="K163" s="88">
        <f>G54/'Oct 02'!M54</f>
        <v>0.0492033696963102</v>
      </c>
      <c r="L163" s="29"/>
      <c r="M163" s="29"/>
      <c r="N163" s="29"/>
      <c r="O163" s="126"/>
    </row>
    <row r="164" spans="1:15" ht="15.75">
      <c r="A164" s="86"/>
      <c r="B164" s="40" t="s">
        <v>112</v>
      </c>
      <c r="C164" s="87"/>
      <c r="D164" s="87"/>
      <c r="E164" s="87"/>
      <c r="F164" s="87"/>
      <c r="G164" s="87"/>
      <c r="H164" s="71"/>
      <c r="I164" s="71"/>
      <c r="J164" s="71"/>
      <c r="K164" s="88">
        <v>0.1512</v>
      </c>
      <c r="L164" s="29"/>
      <c r="M164" s="29"/>
      <c r="N164" s="29"/>
      <c r="O164" s="126"/>
    </row>
    <row r="165" spans="1:15" ht="15.75">
      <c r="A165" s="86"/>
      <c r="B165" s="40"/>
      <c r="C165" s="40"/>
      <c r="D165" s="40"/>
      <c r="E165" s="40"/>
      <c r="F165" s="40"/>
      <c r="G165" s="40"/>
      <c r="H165" s="29"/>
      <c r="I165" s="29"/>
      <c r="J165" s="29"/>
      <c r="K165" s="67"/>
      <c r="L165" s="29"/>
      <c r="M165" s="91"/>
      <c r="N165" s="29"/>
      <c r="O165" s="126"/>
    </row>
    <row r="166" spans="1:15" ht="15.75">
      <c r="A166" s="92"/>
      <c r="B166" s="17" t="s">
        <v>113</v>
      </c>
      <c r="C166" s="93"/>
      <c r="D166" s="93"/>
      <c r="E166" s="94"/>
      <c r="F166" s="93"/>
      <c r="G166" s="94"/>
      <c r="H166" s="93"/>
      <c r="I166" s="94"/>
      <c r="J166" s="21" t="s">
        <v>166</v>
      </c>
      <c r="K166" s="95" t="s">
        <v>175</v>
      </c>
      <c r="L166" s="10"/>
      <c r="M166" s="10"/>
      <c r="N166" s="10"/>
      <c r="O166" s="126"/>
    </row>
    <row r="167" spans="1:15" ht="15.75">
      <c r="A167" s="96"/>
      <c r="B167" s="40" t="s">
        <v>114</v>
      </c>
      <c r="C167" s="60"/>
      <c r="D167" s="60"/>
      <c r="E167" s="60"/>
      <c r="F167" s="60"/>
      <c r="G167" s="29"/>
      <c r="H167" s="29"/>
      <c r="I167" s="29"/>
      <c r="J167" s="34">
        <v>29</v>
      </c>
      <c r="K167" s="97">
        <v>996</v>
      </c>
      <c r="L167" s="29"/>
      <c r="M167" s="91"/>
      <c r="N167" s="98"/>
      <c r="O167" s="126"/>
    </row>
    <row r="168" spans="1:15" ht="15.75">
      <c r="A168" s="96"/>
      <c r="B168" s="40" t="s">
        <v>115</v>
      </c>
      <c r="C168" s="60"/>
      <c r="D168" s="60"/>
      <c r="E168" s="60"/>
      <c r="F168" s="60"/>
      <c r="G168" s="29"/>
      <c r="H168" s="29"/>
      <c r="I168" s="29"/>
      <c r="J168" s="34">
        <v>0</v>
      </c>
      <c r="K168" s="97">
        <v>0</v>
      </c>
      <c r="L168" s="29"/>
      <c r="M168" s="91"/>
      <c r="N168" s="98"/>
      <c r="O168" s="126"/>
    </row>
    <row r="169" spans="1:15" ht="15.75">
      <c r="A169" s="96"/>
      <c r="B169" s="189" t="s">
        <v>116</v>
      </c>
      <c r="C169" s="60"/>
      <c r="D169" s="60"/>
      <c r="E169" s="60"/>
      <c r="F169" s="60"/>
      <c r="G169" s="29"/>
      <c r="H169" s="29"/>
      <c r="I169" s="29"/>
      <c r="J169" s="29"/>
      <c r="K169" s="97">
        <v>0</v>
      </c>
      <c r="L169" s="29"/>
      <c r="M169" s="91"/>
      <c r="N169" s="98"/>
      <c r="O169" s="126"/>
    </row>
    <row r="170" spans="1:15" ht="15.75">
      <c r="A170" s="96"/>
      <c r="B170" s="189" t="s">
        <v>117</v>
      </c>
      <c r="C170" s="60"/>
      <c r="D170" s="60"/>
      <c r="E170" s="60"/>
      <c r="F170" s="60"/>
      <c r="G170" s="29"/>
      <c r="H170" s="29"/>
      <c r="I170" s="29"/>
      <c r="J170" s="29"/>
      <c r="K170" s="69" t="s">
        <v>173</v>
      </c>
      <c r="L170" s="29"/>
      <c r="M170" s="91"/>
      <c r="N170" s="98"/>
      <c r="O170" s="126"/>
    </row>
    <row r="171" spans="1:15" ht="15.75">
      <c r="A171" s="99"/>
      <c r="B171" s="189" t="s">
        <v>118</v>
      </c>
      <c r="C171" s="60"/>
      <c r="D171" s="60"/>
      <c r="E171" s="40"/>
      <c r="F171" s="40"/>
      <c r="G171" s="40"/>
      <c r="H171" s="29"/>
      <c r="I171" s="29"/>
      <c r="J171" s="29"/>
      <c r="K171" s="97"/>
      <c r="L171" s="29"/>
      <c r="M171" s="91"/>
      <c r="N171" s="100"/>
      <c r="O171" s="126"/>
    </row>
    <row r="172" spans="1:15" ht="15.75">
      <c r="A172" s="96"/>
      <c r="B172" s="40" t="s">
        <v>119</v>
      </c>
      <c r="C172" s="60"/>
      <c r="D172" s="60"/>
      <c r="E172" s="60"/>
      <c r="F172" s="60"/>
      <c r="G172" s="60"/>
      <c r="H172" s="29"/>
      <c r="I172" s="29"/>
      <c r="J172" s="29">
        <v>0</v>
      </c>
      <c r="K172" s="97">
        <f>M123</f>
        <v>0</v>
      </c>
      <c r="L172" s="29" t="s">
        <v>207</v>
      </c>
      <c r="M172" s="91"/>
      <c r="N172" s="100"/>
      <c r="O172" s="126"/>
    </row>
    <row r="173" spans="1:15" ht="15.75">
      <c r="A173" s="96"/>
      <c r="B173" s="40" t="s">
        <v>120</v>
      </c>
      <c r="C173" s="60"/>
      <c r="D173" s="60"/>
      <c r="E173" s="60"/>
      <c r="F173" s="60"/>
      <c r="G173" s="60"/>
      <c r="H173" s="29"/>
      <c r="I173" s="29"/>
      <c r="J173" s="29">
        <v>17</v>
      </c>
      <c r="K173" s="97">
        <f>'Oct 02'!K173+M123</f>
        <v>135</v>
      </c>
      <c r="L173" s="29"/>
      <c r="M173" s="91"/>
      <c r="N173" s="100"/>
      <c r="O173" s="126"/>
    </row>
    <row r="174" spans="1:15" ht="15.75">
      <c r="A174" s="96"/>
      <c r="B174" s="40" t="s">
        <v>204</v>
      </c>
      <c r="C174" s="60"/>
      <c r="D174" s="60"/>
      <c r="E174" s="60"/>
      <c r="F174" s="60"/>
      <c r="G174" s="60"/>
      <c r="H174" s="29"/>
      <c r="I174" s="29"/>
      <c r="J174" s="29"/>
      <c r="K174" s="97">
        <v>0</v>
      </c>
      <c r="L174" s="29"/>
      <c r="M174" s="91"/>
      <c r="N174" s="100"/>
      <c r="O174" s="126"/>
    </row>
    <row r="175" spans="1:15" ht="15.75">
      <c r="A175" s="99"/>
      <c r="B175" s="189" t="s">
        <v>121</v>
      </c>
      <c r="C175" s="60"/>
      <c r="D175" s="60"/>
      <c r="E175" s="40"/>
      <c r="F175" s="40"/>
      <c r="G175" s="40"/>
      <c r="H175" s="29"/>
      <c r="I175" s="29"/>
      <c r="J175" s="29"/>
      <c r="K175" s="97"/>
      <c r="L175" s="29"/>
      <c r="M175" s="91"/>
      <c r="N175" s="100"/>
      <c r="O175" s="126"/>
    </row>
    <row r="176" spans="1:15" ht="15.75">
      <c r="A176" s="99"/>
      <c r="B176" s="40" t="s">
        <v>122</v>
      </c>
      <c r="C176" s="60"/>
      <c r="D176" s="60"/>
      <c r="E176" s="40"/>
      <c r="F176" s="40"/>
      <c r="G176" s="40"/>
      <c r="H176" s="29"/>
      <c r="I176" s="29"/>
      <c r="J176" s="29">
        <v>0</v>
      </c>
      <c r="K176" s="97">
        <v>0</v>
      </c>
      <c r="L176" s="29"/>
      <c r="M176" s="91"/>
      <c r="N176" s="100"/>
      <c r="O176" s="126"/>
    </row>
    <row r="177" spans="1:15" ht="15.75">
      <c r="A177" s="96"/>
      <c r="B177" s="40" t="s">
        <v>123</v>
      </c>
      <c r="C177" s="60"/>
      <c r="D177" s="60"/>
      <c r="E177" s="101"/>
      <c r="F177" s="101"/>
      <c r="G177" s="102"/>
      <c r="H177" s="29"/>
      <c r="I177" s="29"/>
      <c r="J177" s="29"/>
      <c r="K177" s="69">
        <v>0</v>
      </c>
      <c r="L177" s="29"/>
      <c r="M177" s="91"/>
      <c r="N177" s="100"/>
      <c r="O177" s="126"/>
    </row>
    <row r="178" spans="1:15" ht="15.75">
      <c r="A178" s="96"/>
      <c r="B178" s="40" t="s">
        <v>124</v>
      </c>
      <c r="C178" s="60"/>
      <c r="D178" s="60"/>
      <c r="E178" s="101"/>
      <c r="F178" s="101"/>
      <c r="G178" s="102"/>
      <c r="H178" s="29"/>
      <c r="I178" s="29"/>
      <c r="J178" s="29"/>
      <c r="K178" s="69">
        <v>0</v>
      </c>
      <c r="L178" s="29"/>
      <c r="M178" s="91"/>
      <c r="N178" s="100"/>
      <c r="O178" s="126"/>
    </row>
    <row r="179" spans="1:15" ht="15.75">
      <c r="A179" s="96"/>
      <c r="B179" s="40" t="s">
        <v>125</v>
      </c>
      <c r="C179" s="60"/>
      <c r="D179" s="60"/>
      <c r="E179" s="103"/>
      <c r="F179" s="101"/>
      <c r="G179" s="102"/>
      <c r="H179" s="29"/>
      <c r="I179" s="29"/>
      <c r="J179" s="29"/>
      <c r="K179" s="104">
        <v>0</v>
      </c>
      <c r="L179" s="29"/>
      <c r="M179" s="91"/>
      <c r="N179" s="100"/>
      <c r="O179" s="126"/>
    </row>
    <row r="180" spans="1:15" ht="15.75">
      <c r="A180" s="96"/>
      <c r="B180" s="40"/>
      <c r="C180" s="60"/>
      <c r="D180" s="60"/>
      <c r="E180" s="103"/>
      <c r="F180" s="101"/>
      <c r="G180" s="102"/>
      <c r="H180" s="29"/>
      <c r="I180" s="29"/>
      <c r="J180" s="29"/>
      <c r="K180" s="104"/>
      <c r="L180" s="29"/>
      <c r="M180" s="91"/>
      <c r="N180" s="100"/>
      <c r="O180" s="126"/>
    </row>
    <row r="181" spans="1:15" ht="15.75">
      <c r="A181" s="8"/>
      <c r="B181" s="17" t="s">
        <v>126</v>
      </c>
      <c r="C181" s="93"/>
      <c r="D181" s="93"/>
      <c r="E181" s="94"/>
      <c r="F181" s="93"/>
      <c r="G181" s="94"/>
      <c r="H181" s="93"/>
      <c r="I181" s="95" t="s">
        <v>166</v>
      </c>
      <c r="J181" s="21" t="s">
        <v>167</v>
      </c>
      <c r="K181" s="95" t="s">
        <v>176</v>
      </c>
      <c r="L181" s="21" t="s">
        <v>167</v>
      </c>
      <c r="M181" s="10"/>
      <c r="N181" s="105"/>
      <c r="O181" s="126"/>
    </row>
    <row r="182" spans="1:15" ht="15.75">
      <c r="A182" s="28"/>
      <c r="B182" s="60" t="s">
        <v>127</v>
      </c>
      <c r="C182" s="106"/>
      <c r="D182" s="106"/>
      <c r="E182" s="60"/>
      <c r="F182" s="106"/>
      <c r="G182" s="29"/>
      <c r="H182" s="106"/>
      <c r="I182" s="60">
        <v>2078</v>
      </c>
      <c r="J182" s="106">
        <f>I182/I187</f>
        <v>0.9683131407269339</v>
      </c>
      <c r="K182" s="59">
        <v>103707</v>
      </c>
      <c r="L182" s="107">
        <f>K182/K187</f>
        <v>0.9775563682980167</v>
      </c>
      <c r="M182" s="91"/>
      <c r="N182" s="100"/>
      <c r="O182" s="126"/>
    </row>
    <row r="183" spans="1:15" ht="15.75">
      <c r="A183" s="28"/>
      <c r="B183" s="60" t="s">
        <v>128</v>
      </c>
      <c r="C183" s="106"/>
      <c r="D183" s="106"/>
      <c r="E183" s="60"/>
      <c r="F183" s="106"/>
      <c r="G183" s="29"/>
      <c r="H183" s="108"/>
      <c r="I183" s="60">
        <v>16</v>
      </c>
      <c r="J183" s="106">
        <f>I183/I187</f>
        <v>0.007455731593662628</v>
      </c>
      <c r="K183" s="59">
        <v>473</v>
      </c>
      <c r="L183" s="107">
        <f>K183/K187</f>
        <v>0.004458562702661941</v>
      </c>
      <c r="M183" s="91"/>
      <c r="N183" s="100"/>
      <c r="O183" s="126"/>
    </row>
    <row r="184" spans="1:15" ht="15.75">
      <c r="A184" s="28"/>
      <c r="B184" s="60" t="s">
        <v>129</v>
      </c>
      <c r="C184" s="106"/>
      <c r="D184" s="106"/>
      <c r="E184" s="60"/>
      <c r="F184" s="106"/>
      <c r="G184" s="29"/>
      <c r="H184" s="108"/>
      <c r="I184" s="60">
        <v>18</v>
      </c>
      <c r="J184" s="106">
        <f>I184/I187</f>
        <v>0.008387698042870456</v>
      </c>
      <c r="K184" s="59">
        <v>572</v>
      </c>
      <c r="L184" s="107">
        <f>K184/K187</f>
        <v>0.005391750245079556</v>
      </c>
      <c r="M184" s="91"/>
      <c r="N184" s="100"/>
      <c r="O184" s="126"/>
    </row>
    <row r="185" spans="1:15" ht="15.75">
      <c r="A185" s="28"/>
      <c r="B185" s="60" t="s">
        <v>130</v>
      </c>
      <c r="C185" s="106"/>
      <c r="D185" s="106"/>
      <c r="E185" s="60"/>
      <c r="F185" s="106"/>
      <c r="G185" s="29"/>
      <c r="H185" s="108"/>
      <c r="I185" s="60">
        <f>6+3+2+23</f>
        <v>34</v>
      </c>
      <c r="J185" s="106">
        <f>I185/I187</f>
        <v>0.015843429636533086</v>
      </c>
      <c r="K185" s="59">
        <f>169+76+47+1044</f>
        <v>1336</v>
      </c>
      <c r="L185" s="107">
        <f>K185/K187</f>
        <v>0.012593318754241762</v>
      </c>
      <c r="M185" s="91"/>
      <c r="N185" s="100"/>
      <c r="O185" s="126"/>
    </row>
    <row r="186" spans="1:15" ht="15.75">
      <c r="A186" s="28"/>
      <c r="B186" s="31"/>
      <c r="C186" s="106"/>
      <c r="D186" s="106"/>
      <c r="E186" s="60"/>
      <c r="F186" s="106"/>
      <c r="G186" s="29"/>
      <c r="H186" s="108"/>
      <c r="I186" s="60"/>
      <c r="J186" s="106"/>
      <c r="K186" s="59"/>
      <c r="L186" s="107"/>
      <c r="M186" s="91"/>
      <c r="N186" s="100"/>
      <c r="O186" s="126"/>
    </row>
    <row r="187" spans="1:15" ht="15.75">
      <c r="A187" s="28"/>
      <c r="B187" s="29"/>
      <c r="C187" s="29"/>
      <c r="D187" s="29"/>
      <c r="E187" s="29"/>
      <c r="F187" s="29"/>
      <c r="G187" s="29"/>
      <c r="H187" s="29"/>
      <c r="I187" s="38">
        <f>SUM(I182:I186)</f>
        <v>2146</v>
      </c>
      <c r="J187" s="110">
        <f>SUM(J182:J186)</f>
        <v>1</v>
      </c>
      <c r="K187" s="59">
        <f>SUM(K182:K186)</f>
        <v>106088</v>
      </c>
      <c r="L187" s="110">
        <f>SUM(L182:L186)</f>
        <v>1</v>
      </c>
      <c r="M187" s="29"/>
      <c r="N187" s="29"/>
      <c r="O187" s="126"/>
    </row>
    <row r="188" spans="1:15" ht="15.75">
      <c r="A188" s="28"/>
      <c r="B188" s="29"/>
      <c r="C188" s="29"/>
      <c r="D188" s="29"/>
      <c r="E188" s="29"/>
      <c r="F188" s="29"/>
      <c r="G188" s="29"/>
      <c r="H188" s="29"/>
      <c r="I188" s="38"/>
      <c r="J188" s="110"/>
      <c r="K188" s="59"/>
      <c r="L188" s="110"/>
      <c r="M188" s="29"/>
      <c r="N188" s="29"/>
      <c r="O188" s="126"/>
    </row>
    <row r="189" spans="1:15" ht="15.75">
      <c r="A189" s="8"/>
      <c r="B189" s="10"/>
      <c r="C189" s="10"/>
      <c r="D189" s="10"/>
      <c r="E189" s="10"/>
      <c r="F189" s="10"/>
      <c r="G189" s="10"/>
      <c r="H189" s="10"/>
      <c r="I189" s="61"/>
      <c r="J189" s="113"/>
      <c r="K189" s="114"/>
      <c r="L189" s="113"/>
      <c r="M189" s="10"/>
      <c r="N189" s="10"/>
      <c r="O189" s="126"/>
    </row>
    <row r="190" spans="1:15" ht="15.75">
      <c r="A190" s="115"/>
      <c r="B190" s="17" t="s">
        <v>132</v>
      </c>
      <c r="C190" s="116"/>
      <c r="D190" s="116"/>
      <c r="E190" s="21" t="s">
        <v>147</v>
      </c>
      <c r="F190" s="19"/>
      <c r="G190" s="17" t="s">
        <v>156</v>
      </c>
      <c r="H190" s="15"/>
      <c r="I190" s="15"/>
      <c r="J190" s="15"/>
      <c r="K190" s="15"/>
      <c r="L190" s="15"/>
      <c r="M190" s="15"/>
      <c r="N190" s="15"/>
      <c r="O190" s="126"/>
    </row>
    <row r="191" spans="1:15" ht="15.75">
      <c r="A191" s="115"/>
      <c r="B191" s="15"/>
      <c r="C191" s="15"/>
      <c r="D191" s="15"/>
      <c r="E191" s="10"/>
      <c r="F191" s="10"/>
      <c r="G191" s="10"/>
      <c r="H191" s="15"/>
      <c r="I191" s="15"/>
      <c r="J191" s="15"/>
      <c r="K191" s="15"/>
      <c r="L191" s="15"/>
      <c r="M191" s="15"/>
      <c r="N191" s="15"/>
      <c r="O191" s="126"/>
    </row>
    <row r="192" spans="1:15" ht="15.75">
      <c r="A192" s="115"/>
      <c r="B192" s="16" t="s">
        <v>133</v>
      </c>
      <c r="C192" s="117"/>
      <c r="D192" s="117"/>
      <c r="E192" s="118" t="s">
        <v>148</v>
      </c>
      <c r="F192" s="16"/>
      <c r="G192" s="16" t="s">
        <v>157</v>
      </c>
      <c r="H192" s="117"/>
      <c r="I192" s="117"/>
      <c r="J192" s="15"/>
      <c r="K192" s="15"/>
      <c r="L192" s="15"/>
      <c r="M192" s="15"/>
      <c r="N192" s="15"/>
      <c r="O192" s="126"/>
    </row>
    <row r="193" spans="1:15" ht="15.75">
      <c r="A193" s="115"/>
      <c r="B193" s="16" t="s">
        <v>134</v>
      </c>
      <c r="C193" s="117"/>
      <c r="D193" s="117"/>
      <c r="E193" s="118" t="s">
        <v>149</v>
      </c>
      <c r="F193" s="16"/>
      <c r="G193" s="16" t="s">
        <v>158</v>
      </c>
      <c r="H193" s="117"/>
      <c r="I193" s="117"/>
      <c r="J193" s="15"/>
      <c r="K193" s="15"/>
      <c r="L193" s="15"/>
      <c r="M193" s="15"/>
      <c r="N193" s="15"/>
      <c r="O193" s="126"/>
    </row>
    <row r="194" spans="1:15" ht="15.75">
      <c r="A194" s="115"/>
      <c r="B194" s="16"/>
      <c r="C194" s="117"/>
      <c r="D194" s="117"/>
      <c r="E194" s="118"/>
      <c r="F194" s="16"/>
      <c r="G194" s="16"/>
      <c r="H194" s="117"/>
      <c r="I194" s="117"/>
      <c r="J194" s="15"/>
      <c r="K194" s="15"/>
      <c r="L194" s="15"/>
      <c r="M194" s="15"/>
      <c r="N194" s="15"/>
      <c r="O194" s="126"/>
    </row>
    <row r="195" spans="1:15" ht="15.75">
      <c r="A195" s="115"/>
      <c r="B195" s="16"/>
      <c r="C195" s="117"/>
      <c r="D195" s="117"/>
      <c r="E195" s="118"/>
      <c r="F195" s="16"/>
      <c r="G195" s="16"/>
      <c r="H195" s="117"/>
      <c r="I195" s="117"/>
      <c r="J195" s="15"/>
      <c r="K195" s="15"/>
      <c r="L195" s="15"/>
      <c r="M195" s="15"/>
      <c r="N195" s="15"/>
      <c r="O195" s="126"/>
    </row>
    <row r="196" spans="1:15" ht="18.75">
      <c r="A196" s="115"/>
      <c r="B196" s="54" t="str">
        <f>B151</f>
        <v>FFP4 INVESTOR REPORT QUARTER ENDING JANUARY 2003</v>
      </c>
      <c r="C196" s="117"/>
      <c r="D196" s="117"/>
      <c r="E196" s="118"/>
      <c r="F196" s="16"/>
      <c r="G196" s="16"/>
      <c r="H196" s="117"/>
      <c r="I196" s="117"/>
      <c r="J196" s="15"/>
      <c r="K196" s="15"/>
      <c r="L196" s="15"/>
      <c r="M196" s="15"/>
      <c r="N196" s="15"/>
      <c r="O196" s="126"/>
    </row>
    <row r="197" spans="1:14" ht="15">
      <c r="A197" s="127"/>
      <c r="B197" s="127"/>
      <c r="C197" s="127"/>
      <c r="D197" s="127"/>
      <c r="E197" s="127"/>
      <c r="F197" s="127"/>
      <c r="G197" s="127"/>
      <c r="H197" s="127"/>
      <c r="I197" s="127"/>
      <c r="J197" s="127"/>
      <c r="K197" s="127"/>
      <c r="L197" s="127"/>
      <c r="M197" s="127"/>
      <c r="N197" s="127"/>
    </row>
  </sheetData>
  <printOptions horizontalCentered="1" verticalCentered="1"/>
  <pageMargins left="0.5118110236220472" right="0.5118110236220472" top="0.2755905511811024" bottom="0.6299212598425197" header="0" footer="0"/>
  <pageSetup horizontalDpi="600" verticalDpi="600" orientation="landscape" paperSize="9" scale="50" r:id="rId2"/>
  <headerFooter alignWithMargins="0">
    <oddFooter xml:space="preserve">&amp;L </oddFooter>
  </headerFooter>
  <rowBreaks count="3" manualBreakCount="3">
    <brk id="49" max="14" man="1"/>
    <brk id="102" max="14" man="1"/>
    <brk id="151" max="14" man="1"/>
  </rowBreaks>
  <drawing r:id="rId1"/>
</worksheet>
</file>

<file path=xl/worksheets/sheet16.xml><?xml version="1.0" encoding="utf-8"?>
<worksheet xmlns="http://schemas.openxmlformats.org/spreadsheetml/2006/main" xmlns:r="http://schemas.openxmlformats.org/officeDocument/2006/relationships">
  <dimension ref="A1:O197"/>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4" width="9.6640625" style="1" customWidth="1"/>
    <col min="5" max="5" width="13.6640625" style="1" customWidth="1"/>
    <col min="6" max="6" width="3.6640625" style="1" customWidth="1"/>
    <col min="7" max="7" width="12.6640625" style="1" customWidth="1"/>
    <col min="8" max="8" width="3.6640625" style="1" customWidth="1"/>
    <col min="9" max="9" width="12.6640625" style="1" customWidth="1"/>
    <col min="10" max="10" width="6.6640625" style="1" customWidth="1"/>
    <col min="11" max="11" width="12.6640625" style="1" customWidth="1"/>
    <col min="12" max="12" width="6.6640625" style="1" customWidth="1"/>
    <col min="13" max="13" width="14.6640625" style="1" customWidth="1"/>
    <col min="14" max="14" width="21.5546875" style="1" customWidth="1"/>
    <col min="15" max="16384" width="9.6640625" style="1" customWidth="1"/>
  </cols>
  <sheetData>
    <row r="1" spans="1:15" ht="20.25">
      <c r="A1" s="2"/>
      <c r="B1" s="3" t="s">
        <v>0</v>
      </c>
      <c r="C1" s="4"/>
      <c r="D1" s="4"/>
      <c r="E1" s="5"/>
      <c r="F1" s="5"/>
      <c r="G1" s="5"/>
      <c r="H1" s="5"/>
      <c r="I1" s="5"/>
      <c r="J1" s="5"/>
      <c r="K1" s="5"/>
      <c r="L1" s="5"/>
      <c r="M1" s="5"/>
      <c r="N1" s="5"/>
      <c r="O1" s="126"/>
    </row>
    <row r="2" spans="1:15" ht="15.75">
      <c r="A2" s="8"/>
      <c r="B2" s="9"/>
      <c r="C2" s="9"/>
      <c r="D2" s="9"/>
      <c r="E2" s="10"/>
      <c r="F2" s="10"/>
      <c r="G2" s="10"/>
      <c r="H2" s="10"/>
      <c r="I2" s="10"/>
      <c r="J2" s="10"/>
      <c r="K2" s="10"/>
      <c r="L2" s="10"/>
      <c r="M2" s="10"/>
      <c r="N2" s="10"/>
      <c r="O2" s="126"/>
    </row>
    <row r="3" spans="1:15" ht="15.75">
      <c r="A3" s="11"/>
      <c r="B3" s="155" t="s">
        <v>1</v>
      </c>
      <c r="C3" s="10"/>
      <c r="D3" s="10"/>
      <c r="E3" s="10"/>
      <c r="F3" s="10"/>
      <c r="G3" s="10"/>
      <c r="H3" s="10"/>
      <c r="I3" s="10"/>
      <c r="J3" s="10"/>
      <c r="K3" s="10"/>
      <c r="L3" s="10"/>
      <c r="M3" s="10"/>
      <c r="N3" s="10"/>
      <c r="O3" s="126"/>
    </row>
    <row r="4" spans="1:15" ht="15.75">
      <c r="A4" s="8"/>
      <c r="B4" s="9"/>
      <c r="C4" s="9"/>
      <c r="D4" s="9"/>
      <c r="E4" s="10"/>
      <c r="F4" s="10"/>
      <c r="G4" s="10"/>
      <c r="H4" s="10"/>
      <c r="I4" s="10"/>
      <c r="J4" s="10"/>
      <c r="K4" s="10"/>
      <c r="L4" s="10"/>
      <c r="M4" s="10"/>
      <c r="N4" s="10"/>
      <c r="O4" s="126"/>
    </row>
    <row r="5" spans="1:15" ht="15.75">
      <c r="A5" s="8"/>
      <c r="B5" s="13" t="s">
        <v>2</v>
      </c>
      <c r="C5" s="14"/>
      <c r="D5" s="14"/>
      <c r="E5" s="10"/>
      <c r="F5" s="10"/>
      <c r="G5" s="10"/>
      <c r="H5" s="10"/>
      <c r="I5" s="10"/>
      <c r="J5" s="10"/>
      <c r="K5" s="10"/>
      <c r="L5" s="10"/>
      <c r="M5" s="10"/>
      <c r="N5" s="10"/>
      <c r="O5" s="126"/>
    </row>
    <row r="6" spans="1:15" ht="15.75">
      <c r="A6" s="8"/>
      <c r="B6" s="13" t="s">
        <v>3</v>
      </c>
      <c r="C6" s="14"/>
      <c r="D6" s="14"/>
      <c r="E6" s="10"/>
      <c r="F6" s="10"/>
      <c r="G6" s="10"/>
      <c r="H6" s="10"/>
      <c r="I6" s="10"/>
      <c r="J6" s="10"/>
      <c r="K6" s="10"/>
      <c r="L6" s="10"/>
      <c r="M6" s="10"/>
      <c r="N6" s="10"/>
      <c r="O6" s="126"/>
    </row>
    <row r="7" spans="1:15" ht="15.75">
      <c r="A7" s="8"/>
      <c r="B7" s="13" t="s">
        <v>4</v>
      </c>
      <c r="C7" s="14"/>
      <c r="D7" s="14"/>
      <c r="E7" s="10"/>
      <c r="F7" s="10"/>
      <c r="G7" s="10"/>
      <c r="H7" s="10"/>
      <c r="I7" s="10"/>
      <c r="J7" s="10"/>
      <c r="K7" s="10"/>
      <c r="L7" s="10"/>
      <c r="M7" s="10"/>
      <c r="N7" s="10"/>
      <c r="O7" s="126"/>
    </row>
    <row r="8" spans="1:15" ht="15.75">
      <c r="A8" s="8"/>
      <c r="B8" s="13" t="s">
        <v>5</v>
      </c>
      <c r="C8" s="14"/>
      <c r="D8" s="14"/>
      <c r="E8" s="10"/>
      <c r="F8" s="10"/>
      <c r="G8" s="10"/>
      <c r="H8" s="10"/>
      <c r="I8" s="10"/>
      <c r="J8" s="10"/>
      <c r="K8" s="10"/>
      <c r="L8" s="10"/>
      <c r="M8" s="10"/>
      <c r="N8" s="10"/>
      <c r="O8" s="126"/>
    </row>
    <row r="9" spans="1:15" ht="15.75">
      <c r="A9" s="8"/>
      <c r="B9" s="15"/>
      <c r="C9" s="14"/>
      <c r="D9" s="14"/>
      <c r="E9" s="10"/>
      <c r="F9" s="10"/>
      <c r="G9" s="10"/>
      <c r="H9" s="10"/>
      <c r="I9" s="10"/>
      <c r="J9" s="10"/>
      <c r="K9" s="10"/>
      <c r="L9" s="10"/>
      <c r="M9" s="10"/>
      <c r="N9" s="10"/>
      <c r="O9" s="126"/>
    </row>
    <row r="10" spans="1:15" ht="15.75">
      <c r="A10" s="8"/>
      <c r="B10" s="13"/>
      <c r="C10" s="14"/>
      <c r="D10" s="14"/>
      <c r="E10" s="16"/>
      <c r="F10" s="16"/>
      <c r="G10" s="10"/>
      <c r="H10" s="10"/>
      <c r="I10" s="10"/>
      <c r="J10" s="10"/>
      <c r="K10" s="10"/>
      <c r="L10" s="10"/>
      <c r="M10" s="10"/>
      <c r="N10" s="10"/>
      <c r="O10" s="126"/>
    </row>
    <row r="11" spans="1:15" ht="15.75">
      <c r="A11" s="8"/>
      <c r="B11" s="17" t="s">
        <v>6</v>
      </c>
      <c r="C11" s="16"/>
      <c r="D11" s="16"/>
      <c r="E11" s="10"/>
      <c r="F11" s="10"/>
      <c r="G11" s="10"/>
      <c r="H11" s="10"/>
      <c r="I11" s="10"/>
      <c r="J11" s="10"/>
      <c r="K11" s="10"/>
      <c r="L11" s="10"/>
      <c r="M11" s="10"/>
      <c r="N11" s="10"/>
      <c r="O11" s="126"/>
    </row>
    <row r="12" spans="1:15" ht="15.75">
      <c r="A12" s="8"/>
      <c r="B12" s="16"/>
      <c r="C12" s="16"/>
      <c r="D12" s="16"/>
      <c r="E12" s="10"/>
      <c r="F12" s="10"/>
      <c r="G12" s="10"/>
      <c r="H12" s="10"/>
      <c r="I12" s="10"/>
      <c r="J12" s="10"/>
      <c r="K12" s="10"/>
      <c r="L12" s="10"/>
      <c r="M12" s="10"/>
      <c r="N12" s="10"/>
      <c r="O12" s="126"/>
    </row>
    <row r="13" spans="1:15" ht="15.75">
      <c r="A13" s="2"/>
      <c r="B13" s="5"/>
      <c r="C13" s="5"/>
      <c r="D13" s="5"/>
      <c r="E13" s="5"/>
      <c r="F13" s="5"/>
      <c r="G13" s="5"/>
      <c r="H13" s="5"/>
      <c r="I13" s="5"/>
      <c r="J13" s="5"/>
      <c r="K13" s="5"/>
      <c r="L13" s="5"/>
      <c r="M13" s="5"/>
      <c r="N13" s="5"/>
      <c r="O13" s="126"/>
    </row>
    <row r="14" spans="1:15" ht="15.75">
      <c r="A14" s="8"/>
      <c r="B14" s="17" t="s">
        <v>192</v>
      </c>
      <c r="C14" s="17"/>
      <c r="D14" s="17"/>
      <c r="E14" s="19"/>
      <c r="F14" s="19"/>
      <c r="G14" s="19"/>
      <c r="H14" s="19"/>
      <c r="I14" s="19"/>
      <c r="J14" s="19"/>
      <c r="K14" s="19"/>
      <c r="L14" s="19"/>
      <c r="M14" s="20" t="s">
        <v>179</v>
      </c>
      <c r="N14" s="19"/>
      <c r="O14" s="126"/>
    </row>
    <row r="15" spans="1:15" ht="15.75">
      <c r="A15" s="8"/>
      <c r="B15" s="17" t="s">
        <v>201</v>
      </c>
      <c r="C15" s="17"/>
      <c r="D15" s="17"/>
      <c r="E15" s="19"/>
      <c r="F15" s="19"/>
      <c r="G15" s="19"/>
      <c r="H15" s="19"/>
      <c r="I15" s="21"/>
      <c r="J15" s="129"/>
      <c r="K15" s="21" t="s">
        <v>205</v>
      </c>
      <c r="L15" s="129">
        <v>1</v>
      </c>
      <c r="M15" s="20"/>
      <c r="N15" s="19"/>
      <c r="O15" s="126"/>
    </row>
    <row r="16" spans="1:15" ht="15.75">
      <c r="A16" s="8"/>
      <c r="B16" s="17" t="s">
        <v>202</v>
      </c>
      <c r="C16" s="17"/>
      <c r="D16" s="17"/>
      <c r="E16" s="19"/>
      <c r="F16" s="19"/>
      <c r="G16" s="19"/>
      <c r="H16" s="19"/>
      <c r="I16" s="21"/>
      <c r="J16" s="129"/>
      <c r="K16" s="21" t="s">
        <v>205</v>
      </c>
      <c r="L16" s="129">
        <v>1</v>
      </c>
      <c r="M16" s="20"/>
      <c r="N16" s="19"/>
      <c r="O16" s="126"/>
    </row>
    <row r="17" spans="1:15" ht="15.75">
      <c r="A17" s="8"/>
      <c r="B17" s="17" t="s">
        <v>193</v>
      </c>
      <c r="C17" s="17"/>
      <c r="D17" s="17"/>
      <c r="E17" s="19"/>
      <c r="F17" s="19"/>
      <c r="G17" s="19"/>
      <c r="H17" s="19"/>
      <c r="I17" s="19"/>
      <c r="J17" s="19"/>
      <c r="K17" s="19"/>
      <c r="L17" s="19"/>
      <c r="M17" s="21" t="s">
        <v>180</v>
      </c>
      <c r="N17" s="19"/>
      <c r="O17" s="126"/>
    </row>
    <row r="18" spans="1:15" ht="15.75">
      <c r="A18" s="8"/>
      <c r="B18" s="17" t="s">
        <v>7</v>
      </c>
      <c r="C18" s="17"/>
      <c r="D18" s="17"/>
      <c r="E18" s="19"/>
      <c r="F18" s="19"/>
      <c r="G18" s="19"/>
      <c r="H18" s="19"/>
      <c r="I18" s="19"/>
      <c r="J18" s="19"/>
      <c r="K18" s="19"/>
      <c r="L18" s="19"/>
      <c r="M18" s="22">
        <v>37760</v>
      </c>
      <c r="N18" s="19"/>
      <c r="O18" s="126"/>
    </row>
    <row r="19" spans="1:15" ht="15.75">
      <c r="A19" s="8"/>
      <c r="B19" s="10"/>
      <c r="C19" s="10"/>
      <c r="D19" s="10"/>
      <c r="E19" s="10"/>
      <c r="F19" s="10"/>
      <c r="G19" s="10"/>
      <c r="H19" s="10"/>
      <c r="I19" s="10"/>
      <c r="J19" s="10"/>
      <c r="K19" s="10"/>
      <c r="L19" s="10"/>
      <c r="M19" s="23"/>
      <c r="N19" s="10"/>
      <c r="O19" s="126"/>
    </row>
    <row r="20" spans="1:15" ht="15.75">
      <c r="A20" s="8"/>
      <c r="B20" s="24" t="s">
        <v>8</v>
      </c>
      <c r="C20" s="10"/>
      <c r="D20" s="10"/>
      <c r="E20" s="10"/>
      <c r="F20" s="10"/>
      <c r="G20" s="10"/>
      <c r="H20" s="10"/>
      <c r="I20" s="10"/>
      <c r="J20" s="10"/>
      <c r="K20" s="23" t="s">
        <v>168</v>
      </c>
      <c r="L20" s="10"/>
      <c r="M20" s="15"/>
      <c r="N20" s="10"/>
      <c r="O20" s="126"/>
    </row>
    <row r="21" spans="1:15" ht="15.75">
      <c r="A21" s="8"/>
      <c r="B21" s="10"/>
      <c r="C21" s="10"/>
      <c r="D21" s="10"/>
      <c r="E21" s="10"/>
      <c r="F21" s="10"/>
      <c r="G21" s="10"/>
      <c r="H21" s="10"/>
      <c r="I21" s="10"/>
      <c r="J21" s="10"/>
      <c r="K21" s="10"/>
      <c r="L21" s="10"/>
      <c r="M21" s="25"/>
      <c r="N21" s="10"/>
      <c r="O21" s="126"/>
    </row>
    <row r="22" spans="1:15" ht="15.75">
      <c r="A22" s="8"/>
      <c r="B22" s="10"/>
      <c r="C22" s="175" t="s">
        <v>209</v>
      </c>
      <c r="D22" s="175" t="s">
        <v>210</v>
      </c>
      <c r="E22" s="177" t="s">
        <v>139</v>
      </c>
      <c r="F22" s="26"/>
      <c r="G22" s="177" t="s">
        <v>150</v>
      </c>
      <c r="H22" s="26"/>
      <c r="I22" s="177" t="s">
        <v>159</v>
      </c>
      <c r="J22" s="27"/>
      <c r="K22" s="27"/>
      <c r="L22" s="15"/>
      <c r="M22" s="15"/>
      <c r="N22" s="10"/>
      <c r="O22" s="126"/>
    </row>
    <row r="23" spans="1:15" ht="15.75">
      <c r="A23" s="28"/>
      <c r="B23" s="29" t="s">
        <v>9</v>
      </c>
      <c r="C23" s="176" t="s">
        <v>136</v>
      </c>
      <c r="D23" s="176" t="s">
        <v>136</v>
      </c>
      <c r="E23" s="30" t="s">
        <v>140</v>
      </c>
      <c r="F23" s="30"/>
      <c r="G23" s="30" t="s">
        <v>140</v>
      </c>
      <c r="H23" s="30"/>
      <c r="I23" s="30" t="s">
        <v>160</v>
      </c>
      <c r="J23" s="30"/>
      <c r="K23" s="30"/>
      <c r="L23" s="31"/>
      <c r="M23" s="31"/>
      <c r="N23" s="29"/>
      <c r="O23" s="126"/>
    </row>
    <row r="24" spans="1:15" ht="15.75">
      <c r="A24" s="123"/>
      <c r="B24" s="32" t="s">
        <v>10</v>
      </c>
      <c r="C24" s="32"/>
      <c r="D24" s="32"/>
      <c r="E24" s="33" t="s">
        <v>140</v>
      </c>
      <c r="F24" s="33"/>
      <c r="G24" s="33" t="s">
        <v>140</v>
      </c>
      <c r="H24" s="33"/>
      <c r="I24" s="33" t="s">
        <v>160</v>
      </c>
      <c r="J24" s="30"/>
      <c r="K24" s="30"/>
      <c r="L24" s="31"/>
      <c r="M24" s="31"/>
      <c r="N24" s="29"/>
      <c r="O24" s="126"/>
    </row>
    <row r="25" spans="1:15" ht="15.75">
      <c r="A25" s="28"/>
      <c r="B25" s="29" t="s">
        <v>11</v>
      </c>
      <c r="C25" s="29"/>
      <c r="D25" s="29"/>
      <c r="E25" s="34" t="s">
        <v>141</v>
      </c>
      <c r="F25" s="30"/>
      <c r="G25" s="34" t="s">
        <v>151</v>
      </c>
      <c r="H25" s="30"/>
      <c r="I25" s="34" t="s">
        <v>161</v>
      </c>
      <c r="J25" s="30"/>
      <c r="K25" s="34"/>
      <c r="L25" s="31"/>
      <c r="M25" s="31"/>
      <c r="N25" s="29"/>
      <c r="O25" s="126"/>
    </row>
    <row r="26" spans="1:15" ht="15.75">
      <c r="A26" s="28"/>
      <c r="B26" s="29"/>
      <c r="C26" s="29"/>
      <c r="D26" s="29"/>
      <c r="E26" s="29"/>
      <c r="F26" s="30"/>
      <c r="G26" s="30"/>
      <c r="H26" s="30"/>
      <c r="I26" s="30"/>
      <c r="J26" s="30"/>
      <c r="K26" s="30"/>
      <c r="L26" s="31"/>
      <c r="M26" s="31"/>
      <c r="N26" s="29"/>
      <c r="O26" s="126"/>
    </row>
    <row r="27" spans="1:15" ht="15.75">
      <c r="A27" s="28"/>
      <c r="B27" s="29" t="s">
        <v>12</v>
      </c>
      <c r="C27" s="29"/>
      <c r="D27" s="29"/>
      <c r="E27" s="35">
        <v>44350</v>
      </c>
      <c r="F27" s="36"/>
      <c r="G27" s="35">
        <v>119000</v>
      </c>
      <c r="H27" s="35"/>
      <c r="I27" s="35">
        <v>17650</v>
      </c>
      <c r="J27" s="35"/>
      <c r="K27" s="35"/>
      <c r="L27" s="37"/>
      <c r="M27" s="35">
        <f>I27+G27+E27</f>
        <v>181000</v>
      </c>
      <c r="N27" s="38"/>
      <c r="O27" s="126"/>
    </row>
    <row r="28" spans="1:15" ht="15.75">
      <c r="A28" s="28"/>
      <c r="B28" s="29" t="s">
        <v>13</v>
      </c>
      <c r="C28" s="125">
        <v>0</v>
      </c>
      <c r="D28" s="125">
        <v>0.743175</v>
      </c>
      <c r="E28" s="35">
        <f>E27*C28</f>
        <v>0</v>
      </c>
      <c r="F28" s="36"/>
      <c r="G28" s="35">
        <f>G27*D28</f>
        <v>88437.825</v>
      </c>
      <c r="H28" s="35"/>
      <c r="I28" s="35">
        <v>17650</v>
      </c>
      <c r="J28" s="35"/>
      <c r="K28" s="35"/>
      <c r="L28" s="37"/>
      <c r="M28" s="35">
        <f>I28+G28+E28</f>
        <v>106087.825</v>
      </c>
      <c r="N28" s="38"/>
      <c r="O28" s="126"/>
    </row>
    <row r="29" spans="1:15" ht="15.75">
      <c r="A29" s="123"/>
      <c r="B29" s="32" t="s">
        <v>14</v>
      </c>
      <c r="C29" s="125">
        <v>0</v>
      </c>
      <c r="D29" s="125">
        <v>0.708405</v>
      </c>
      <c r="E29" s="41">
        <f>E27*C29</f>
        <v>0</v>
      </c>
      <c r="F29" s="42"/>
      <c r="G29" s="41">
        <f>G27*D29</f>
        <v>84300.19499999999</v>
      </c>
      <c r="H29" s="41"/>
      <c r="I29" s="41">
        <v>17650</v>
      </c>
      <c r="J29" s="41"/>
      <c r="K29" s="41"/>
      <c r="L29" s="43"/>
      <c r="M29" s="41">
        <f>I29+G29+E29</f>
        <v>101950.19499999999</v>
      </c>
      <c r="N29" s="38"/>
      <c r="O29" s="126"/>
    </row>
    <row r="30" spans="1:15" ht="15.75">
      <c r="A30" s="28"/>
      <c r="B30" s="29" t="s">
        <v>15</v>
      </c>
      <c r="C30" s="39"/>
      <c r="D30" s="39"/>
      <c r="E30" s="34" t="s">
        <v>142</v>
      </c>
      <c r="F30" s="29"/>
      <c r="G30" s="34" t="s">
        <v>145</v>
      </c>
      <c r="H30" s="34"/>
      <c r="I30" s="34" t="s">
        <v>162</v>
      </c>
      <c r="J30" s="34"/>
      <c r="K30" s="34"/>
      <c r="L30" s="31"/>
      <c r="M30" s="31"/>
      <c r="N30" s="29"/>
      <c r="O30" s="126"/>
    </row>
    <row r="31" spans="1:15" ht="15.75">
      <c r="A31" s="28"/>
      <c r="B31" s="29" t="s">
        <v>16</v>
      </c>
      <c r="C31" s="29"/>
      <c r="D31" s="29"/>
      <c r="E31" s="44">
        <v>0.042125</v>
      </c>
      <c r="F31" s="29"/>
      <c r="G31" s="44">
        <v>0.042125</v>
      </c>
      <c r="H31" s="45"/>
      <c r="I31" s="44">
        <v>0.046125</v>
      </c>
      <c r="J31" s="45"/>
      <c r="K31" s="44"/>
      <c r="L31" s="31"/>
      <c r="M31" s="45">
        <f>SUMPRODUCT(E31:I31,E28:I28)/M28</f>
        <v>0.04279048635529101</v>
      </c>
      <c r="N31" s="29"/>
      <c r="O31" s="126"/>
    </row>
    <row r="32" spans="1:15" ht="15.75">
      <c r="A32" s="28"/>
      <c r="B32" s="29" t="s">
        <v>17</v>
      </c>
      <c r="C32" s="29"/>
      <c r="D32" s="29"/>
      <c r="E32" s="44">
        <v>0.042</v>
      </c>
      <c r="F32" s="29"/>
      <c r="G32" s="44">
        <v>0.042</v>
      </c>
      <c r="H32" s="45"/>
      <c r="I32" s="44">
        <v>0.046</v>
      </c>
      <c r="J32" s="45"/>
      <c r="K32" s="44"/>
      <c r="L32" s="31"/>
      <c r="M32" s="31"/>
      <c r="N32" s="29"/>
      <c r="O32" s="126"/>
    </row>
    <row r="33" spans="1:15" ht="15.75">
      <c r="A33" s="28"/>
      <c r="B33" s="29" t="s">
        <v>18</v>
      </c>
      <c r="C33" s="29"/>
      <c r="D33" s="29"/>
      <c r="E33" s="34" t="s">
        <v>143</v>
      </c>
      <c r="F33" s="29"/>
      <c r="G33" s="34" t="s">
        <v>152</v>
      </c>
      <c r="H33" s="34"/>
      <c r="I33" s="34" t="s">
        <v>152</v>
      </c>
      <c r="J33" s="34"/>
      <c r="K33" s="34"/>
      <c r="L33" s="31"/>
      <c r="M33" s="31"/>
      <c r="N33" s="29"/>
      <c r="O33" s="126"/>
    </row>
    <row r="34" spans="1:15" ht="15.75">
      <c r="A34" s="28"/>
      <c r="B34" s="29" t="s">
        <v>19</v>
      </c>
      <c r="C34" s="29"/>
      <c r="D34" s="29"/>
      <c r="E34" s="34" t="s">
        <v>144</v>
      </c>
      <c r="F34" s="29"/>
      <c r="G34" s="34" t="s">
        <v>153</v>
      </c>
      <c r="H34" s="34"/>
      <c r="I34" s="34" t="s">
        <v>153</v>
      </c>
      <c r="J34" s="34"/>
      <c r="K34" s="34"/>
      <c r="L34" s="31"/>
      <c r="M34" s="31"/>
      <c r="N34" s="29"/>
      <c r="O34" s="126"/>
    </row>
    <row r="35" spans="1:15" ht="15.75">
      <c r="A35" s="28"/>
      <c r="B35" s="29" t="s">
        <v>20</v>
      </c>
      <c r="C35" s="29"/>
      <c r="D35" s="29"/>
      <c r="E35" s="34" t="s">
        <v>145</v>
      </c>
      <c r="F35" s="29"/>
      <c r="G35" s="34" t="s">
        <v>154</v>
      </c>
      <c r="H35" s="34"/>
      <c r="I35" s="34" t="s">
        <v>163</v>
      </c>
      <c r="J35" s="34"/>
      <c r="K35" s="34"/>
      <c r="L35" s="31"/>
      <c r="M35" s="31"/>
      <c r="N35" s="29"/>
      <c r="O35" s="126"/>
    </row>
    <row r="36" spans="1:15" ht="15.75">
      <c r="A36" s="28"/>
      <c r="B36" s="29"/>
      <c r="C36" s="29"/>
      <c r="D36" s="29"/>
      <c r="E36" s="46"/>
      <c r="F36" s="46"/>
      <c r="G36" s="29"/>
      <c r="H36" s="46"/>
      <c r="I36" s="46"/>
      <c r="J36" s="46"/>
      <c r="K36" s="46"/>
      <c r="L36" s="46"/>
      <c r="M36" s="46"/>
      <c r="N36" s="29"/>
      <c r="O36" s="126"/>
    </row>
    <row r="37" spans="1:15" ht="15.75">
      <c r="A37" s="28"/>
      <c r="B37" s="29" t="s">
        <v>21</v>
      </c>
      <c r="C37" s="29"/>
      <c r="D37" s="29"/>
      <c r="E37" s="29"/>
      <c r="F37" s="29"/>
      <c r="G37" s="130"/>
      <c r="H37" s="29"/>
      <c r="I37" s="130"/>
      <c r="J37" s="29"/>
      <c r="K37" s="29"/>
      <c r="L37" s="29"/>
      <c r="M37" s="45">
        <f>(I27)/(E27+G27)</f>
        <v>0.10805019895928987</v>
      </c>
      <c r="N37" s="29"/>
      <c r="O37" s="126"/>
    </row>
    <row r="38" spans="1:15" ht="15.75">
      <c r="A38" s="28"/>
      <c r="B38" s="29" t="s">
        <v>22</v>
      </c>
      <c r="C38" s="29"/>
      <c r="D38" s="29"/>
      <c r="E38" s="29"/>
      <c r="F38" s="29"/>
      <c r="G38" s="130"/>
      <c r="H38" s="29"/>
      <c r="I38" s="130"/>
      <c r="J38" s="29"/>
      <c r="K38" s="29"/>
      <c r="L38" s="29"/>
      <c r="M38" s="45">
        <f>(I29)/(E29+G29)</f>
        <v>0.20937080869148644</v>
      </c>
      <c r="N38" s="29"/>
      <c r="O38" s="126"/>
    </row>
    <row r="39" spans="1:15" ht="15.75">
      <c r="A39" s="28"/>
      <c r="B39" s="29" t="s">
        <v>23</v>
      </c>
      <c r="C39" s="29"/>
      <c r="D39" s="29"/>
      <c r="E39" s="29"/>
      <c r="F39" s="29"/>
      <c r="G39" s="29"/>
      <c r="H39" s="29"/>
      <c r="I39" s="29"/>
      <c r="J39" s="29"/>
      <c r="K39" s="34" t="s">
        <v>169</v>
      </c>
      <c r="L39" s="34" t="s">
        <v>177</v>
      </c>
      <c r="M39" s="35">
        <v>72850</v>
      </c>
      <c r="N39" s="29"/>
      <c r="O39" s="126"/>
    </row>
    <row r="40" spans="1:15" ht="15.75">
      <c r="A40" s="28"/>
      <c r="B40" s="29"/>
      <c r="C40" s="29"/>
      <c r="D40" s="29"/>
      <c r="E40" s="29"/>
      <c r="F40" s="29"/>
      <c r="G40" s="29"/>
      <c r="H40" s="29"/>
      <c r="I40" s="29"/>
      <c r="J40" s="29"/>
      <c r="K40" s="29"/>
      <c r="L40" s="29"/>
      <c r="M40" s="47"/>
      <c r="N40" s="29"/>
      <c r="O40" s="126"/>
    </row>
    <row r="41" spans="1:15" ht="15.75">
      <c r="A41" s="28"/>
      <c r="B41" s="29" t="s">
        <v>24</v>
      </c>
      <c r="C41" s="29"/>
      <c r="D41" s="29"/>
      <c r="E41" s="29"/>
      <c r="F41" s="29"/>
      <c r="G41" s="29"/>
      <c r="H41" s="29"/>
      <c r="I41" s="29"/>
      <c r="J41" s="29"/>
      <c r="K41" s="34"/>
      <c r="L41" s="34"/>
      <c r="M41" s="34" t="s">
        <v>181</v>
      </c>
      <c r="N41" s="29"/>
      <c r="O41" s="126"/>
    </row>
    <row r="42" spans="1:15" ht="15.75">
      <c r="A42" s="28"/>
      <c r="B42" s="32" t="s">
        <v>25</v>
      </c>
      <c r="C42" s="32"/>
      <c r="D42" s="32"/>
      <c r="E42" s="32"/>
      <c r="F42" s="32"/>
      <c r="G42" s="32"/>
      <c r="H42" s="32"/>
      <c r="I42" s="32"/>
      <c r="J42" s="32"/>
      <c r="K42" s="48"/>
      <c r="L42" s="48"/>
      <c r="M42" s="49">
        <v>37741</v>
      </c>
      <c r="N42" s="29"/>
      <c r="O42" s="126"/>
    </row>
    <row r="43" spans="1:15" ht="15.75">
      <c r="A43" s="28"/>
      <c r="B43" s="29" t="s">
        <v>26</v>
      </c>
      <c r="C43" s="29"/>
      <c r="D43" s="29"/>
      <c r="E43" s="29"/>
      <c r="F43" s="29"/>
      <c r="G43" s="29"/>
      <c r="H43" s="29"/>
      <c r="I43" s="29"/>
      <c r="J43" s="29">
        <f>M43-K43+1</f>
        <v>92</v>
      </c>
      <c r="K43" s="50">
        <v>37560</v>
      </c>
      <c r="L43" s="51"/>
      <c r="M43" s="50">
        <v>37651</v>
      </c>
      <c r="N43" s="29"/>
      <c r="O43" s="126"/>
    </row>
    <row r="44" spans="1:15" ht="15.75">
      <c r="A44" s="28"/>
      <c r="B44" s="29" t="s">
        <v>27</v>
      </c>
      <c r="C44" s="29"/>
      <c r="D44" s="29"/>
      <c r="E44" s="29"/>
      <c r="F44" s="29"/>
      <c r="G44" s="29"/>
      <c r="H44" s="29"/>
      <c r="I44" s="29"/>
      <c r="J44" s="29">
        <f>M44-K44+1</f>
        <v>89</v>
      </c>
      <c r="K44" s="50">
        <v>37652</v>
      </c>
      <c r="L44" s="51"/>
      <c r="M44" s="50">
        <v>37740</v>
      </c>
      <c r="N44" s="29"/>
      <c r="O44" s="126"/>
    </row>
    <row r="45" spans="1:15" ht="15.75">
      <c r="A45" s="28"/>
      <c r="B45" s="29" t="s">
        <v>28</v>
      </c>
      <c r="C45" s="29"/>
      <c r="D45" s="29"/>
      <c r="E45" s="29"/>
      <c r="F45" s="29"/>
      <c r="G45" s="29"/>
      <c r="H45" s="29"/>
      <c r="I45" s="29"/>
      <c r="J45" s="29"/>
      <c r="K45" s="50"/>
      <c r="L45" s="51"/>
      <c r="M45" s="50" t="s">
        <v>182</v>
      </c>
      <c r="N45" s="29"/>
      <c r="O45" s="126"/>
    </row>
    <row r="46" spans="1:15" ht="15.75">
      <c r="A46" s="28"/>
      <c r="B46" s="29" t="s">
        <v>29</v>
      </c>
      <c r="C46" s="29"/>
      <c r="D46" s="29"/>
      <c r="E46" s="29"/>
      <c r="F46" s="29"/>
      <c r="G46" s="29"/>
      <c r="H46" s="29"/>
      <c r="I46" s="29"/>
      <c r="J46" s="29"/>
      <c r="K46" s="50"/>
      <c r="L46" s="51"/>
      <c r="M46" s="50">
        <v>37733</v>
      </c>
      <c r="N46" s="29"/>
      <c r="O46" s="126"/>
    </row>
    <row r="47" spans="1:15" ht="15.75">
      <c r="A47" s="28"/>
      <c r="B47" s="29"/>
      <c r="C47" s="29"/>
      <c r="D47" s="29"/>
      <c r="E47" s="29"/>
      <c r="F47" s="29"/>
      <c r="G47" s="29"/>
      <c r="H47" s="29"/>
      <c r="I47" s="29"/>
      <c r="J47" s="29"/>
      <c r="K47" s="50"/>
      <c r="L47" s="51"/>
      <c r="M47" s="50"/>
      <c r="N47" s="29"/>
      <c r="O47" s="126"/>
    </row>
    <row r="48" spans="1:15" ht="15.75">
      <c r="A48" s="8"/>
      <c r="B48" s="10"/>
      <c r="C48" s="10"/>
      <c r="D48" s="10"/>
      <c r="E48" s="10"/>
      <c r="F48" s="10"/>
      <c r="G48" s="10"/>
      <c r="H48" s="10"/>
      <c r="I48" s="10"/>
      <c r="J48" s="10"/>
      <c r="K48" s="52"/>
      <c r="L48" s="53"/>
      <c r="M48" s="52"/>
      <c r="N48" s="10"/>
      <c r="O48" s="126"/>
    </row>
    <row r="49" spans="1:15" ht="19.5" thickBot="1">
      <c r="A49" s="132"/>
      <c r="B49" s="133" t="s">
        <v>217</v>
      </c>
      <c r="C49" s="134"/>
      <c r="D49" s="134"/>
      <c r="E49" s="134"/>
      <c r="F49" s="134"/>
      <c r="G49" s="134"/>
      <c r="H49" s="134"/>
      <c r="I49" s="134"/>
      <c r="J49" s="134"/>
      <c r="K49" s="134"/>
      <c r="L49" s="134"/>
      <c r="M49" s="135"/>
      <c r="N49" s="136"/>
      <c r="O49" s="126"/>
    </row>
    <row r="50" spans="1:15" ht="15.75">
      <c r="A50" s="2"/>
      <c r="B50" s="5"/>
      <c r="C50" s="5"/>
      <c r="D50" s="5"/>
      <c r="E50" s="5"/>
      <c r="F50" s="5"/>
      <c r="G50" s="5"/>
      <c r="H50" s="5"/>
      <c r="I50" s="5"/>
      <c r="J50" s="5"/>
      <c r="K50" s="5"/>
      <c r="L50" s="5"/>
      <c r="M50" s="56"/>
      <c r="N50" s="5"/>
      <c r="O50" s="126"/>
    </row>
    <row r="51" spans="1:15" ht="15.75">
      <c r="A51" s="8"/>
      <c r="B51" s="57" t="s">
        <v>31</v>
      </c>
      <c r="C51" s="16"/>
      <c r="D51" s="16"/>
      <c r="E51" s="10"/>
      <c r="F51" s="10"/>
      <c r="G51" s="10"/>
      <c r="H51" s="10"/>
      <c r="I51" s="10"/>
      <c r="J51" s="10"/>
      <c r="K51" s="10"/>
      <c r="L51" s="10"/>
      <c r="M51" s="58"/>
      <c r="N51" s="10"/>
      <c r="O51" s="126"/>
    </row>
    <row r="52" spans="1:15" ht="15.75">
      <c r="A52" s="8"/>
      <c r="B52" s="16"/>
      <c r="C52" s="16"/>
      <c r="D52" s="16"/>
      <c r="E52" s="10"/>
      <c r="F52" s="10"/>
      <c r="G52" s="10"/>
      <c r="H52" s="10"/>
      <c r="I52" s="10"/>
      <c r="J52" s="10"/>
      <c r="K52" s="10"/>
      <c r="L52" s="10"/>
      <c r="M52" s="58"/>
      <c r="N52" s="10"/>
      <c r="O52" s="126"/>
    </row>
    <row r="53" spans="1:15" ht="63">
      <c r="A53" s="191"/>
      <c r="B53" s="192" t="s">
        <v>32</v>
      </c>
      <c r="C53" s="193" t="s">
        <v>137</v>
      </c>
      <c r="D53" s="193"/>
      <c r="E53" s="193" t="s">
        <v>146</v>
      </c>
      <c r="F53" s="193"/>
      <c r="G53" s="193" t="s">
        <v>155</v>
      </c>
      <c r="H53" s="193"/>
      <c r="I53" s="193" t="s">
        <v>164</v>
      </c>
      <c r="J53" s="193"/>
      <c r="K53" s="193" t="s">
        <v>170</v>
      </c>
      <c r="L53" s="193"/>
      <c r="M53" s="194" t="s">
        <v>183</v>
      </c>
      <c r="N53" s="10"/>
      <c r="O53" s="126"/>
    </row>
    <row r="54" spans="1:15" ht="15.75">
      <c r="A54" s="28"/>
      <c r="B54" s="29" t="s">
        <v>33</v>
      </c>
      <c r="C54" s="38">
        <v>180976</v>
      </c>
      <c r="D54" s="38"/>
      <c r="E54" s="59">
        <v>106088</v>
      </c>
      <c r="F54" s="38"/>
      <c r="G54" s="38">
        <f>4138+748</f>
        <v>4886</v>
      </c>
      <c r="H54" s="38"/>
      <c r="I54" s="38">
        <v>748</v>
      </c>
      <c r="J54" s="38"/>
      <c r="K54" s="38">
        <v>0</v>
      </c>
      <c r="L54" s="38"/>
      <c r="M54" s="59">
        <f>E54-G54+I54-K54</f>
        <v>101950</v>
      </c>
      <c r="N54" s="29"/>
      <c r="O54" s="126"/>
    </row>
    <row r="55" spans="1:15" ht="15.75">
      <c r="A55" s="28"/>
      <c r="B55" s="29" t="s">
        <v>34</v>
      </c>
      <c r="C55" s="38">
        <v>24</v>
      </c>
      <c r="D55" s="38"/>
      <c r="E55" s="59">
        <v>0</v>
      </c>
      <c r="F55" s="38"/>
      <c r="G55" s="38">
        <v>0</v>
      </c>
      <c r="H55" s="38"/>
      <c r="I55" s="38">
        <v>0</v>
      </c>
      <c r="J55" s="38"/>
      <c r="K55" s="38">
        <v>0</v>
      </c>
      <c r="L55" s="38"/>
      <c r="M55" s="59">
        <f>E55-G55</f>
        <v>0</v>
      </c>
      <c r="N55" s="29"/>
      <c r="O55" s="126"/>
    </row>
    <row r="56" spans="1:15" ht="15.75">
      <c r="A56" s="28"/>
      <c r="B56" s="29"/>
      <c r="C56" s="38"/>
      <c r="D56" s="38"/>
      <c r="E56" s="59"/>
      <c r="F56" s="38"/>
      <c r="G56" s="38"/>
      <c r="H56" s="38"/>
      <c r="I56" s="38"/>
      <c r="J56" s="38"/>
      <c r="K56" s="38"/>
      <c r="L56" s="38"/>
      <c r="M56" s="59"/>
      <c r="N56" s="29"/>
      <c r="O56" s="126"/>
    </row>
    <row r="57" spans="1:15" ht="15.75">
      <c r="A57" s="28"/>
      <c r="B57" s="29" t="s">
        <v>35</v>
      </c>
      <c r="C57" s="38">
        <f>SUM(C54:C56)</f>
        <v>181000</v>
      </c>
      <c r="D57" s="38"/>
      <c r="E57" s="60">
        <f>E54</f>
        <v>106088</v>
      </c>
      <c r="F57" s="38"/>
      <c r="G57" s="38">
        <f>SUM(G54:G56)</f>
        <v>4886</v>
      </c>
      <c r="H57" s="38"/>
      <c r="I57" s="38">
        <f>SUM(I54:I56)</f>
        <v>748</v>
      </c>
      <c r="J57" s="38"/>
      <c r="K57" s="38">
        <f>SUM(K54:K56)</f>
        <v>0</v>
      </c>
      <c r="L57" s="38"/>
      <c r="M57" s="60">
        <f>SUM(M54:M56)</f>
        <v>101950</v>
      </c>
      <c r="N57" s="29"/>
      <c r="O57" s="126"/>
    </row>
    <row r="58" spans="1:15" ht="15.75">
      <c r="A58" s="28"/>
      <c r="B58" s="29"/>
      <c r="C58" s="38"/>
      <c r="D58" s="38"/>
      <c r="E58" s="38"/>
      <c r="F58" s="38"/>
      <c r="G58" s="38"/>
      <c r="H58" s="38"/>
      <c r="I58" s="38"/>
      <c r="J58" s="38"/>
      <c r="K58" s="38"/>
      <c r="L58" s="38"/>
      <c r="M58" s="60"/>
      <c r="N58" s="29"/>
      <c r="O58" s="126"/>
    </row>
    <row r="59" spans="1:15" ht="15.75">
      <c r="A59" s="8"/>
      <c r="B59" s="155" t="s">
        <v>36</v>
      </c>
      <c r="C59" s="61"/>
      <c r="D59" s="61"/>
      <c r="E59" s="61"/>
      <c r="F59" s="61"/>
      <c r="G59" s="61"/>
      <c r="H59" s="61"/>
      <c r="I59" s="61"/>
      <c r="J59" s="61"/>
      <c r="K59" s="61"/>
      <c r="L59" s="61"/>
      <c r="M59" s="62"/>
      <c r="N59" s="10"/>
      <c r="O59" s="126"/>
    </row>
    <row r="60" spans="1:15" ht="15.75">
      <c r="A60" s="8"/>
      <c r="B60" s="10"/>
      <c r="C60" s="61"/>
      <c r="D60" s="61"/>
      <c r="E60" s="61"/>
      <c r="F60" s="61"/>
      <c r="G60" s="61"/>
      <c r="H60" s="61"/>
      <c r="I60" s="61"/>
      <c r="J60" s="61"/>
      <c r="K60" s="61"/>
      <c r="L60" s="61"/>
      <c r="M60" s="62"/>
      <c r="N60" s="10"/>
      <c r="O60" s="126"/>
    </row>
    <row r="61" spans="1:15" ht="15.75">
      <c r="A61" s="28"/>
      <c r="B61" s="29" t="s">
        <v>33</v>
      </c>
      <c r="C61" s="38"/>
      <c r="D61" s="38"/>
      <c r="E61" s="38"/>
      <c r="F61" s="38"/>
      <c r="G61" s="38"/>
      <c r="H61" s="38"/>
      <c r="I61" s="38"/>
      <c r="J61" s="38"/>
      <c r="K61" s="38"/>
      <c r="L61" s="38"/>
      <c r="M61" s="60"/>
      <c r="N61" s="29"/>
      <c r="O61" s="126"/>
    </row>
    <row r="62" spans="1:15" ht="15.75">
      <c r="A62" s="28"/>
      <c r="B62" s="29" t="s">
        <v>34</v>
      </c>
      <c r="C62" s="38"/>
      <c r="D62" s="38"/>
      <c r="E62" s="38"/>
      <c r="F62" s="38"/>
      <c r="G62" s="38"/>
      <c r="H62" s="38"/>
      <c r="I62" s="38"/>
      <c r="J62" s="38"/>
      <c r="K62" s="38"/>
      <c r="L62" s="38"/>
      <c r="M62" s="60"/>
      <c r="N62" s="29"/>
      <c r="O62" s="126"/>
    </row>
    <row r="63" spans="1:15" ht="15.75">
      <c r="A63" s="28"/>
      <c r="B63" s="29"/>
      <c r="C63" s="38"/>
      <c r="D63" s="38"/>
      <c r="E63" s="38"/>
      <c r="F63" s="38"/>
      <c r="G63" s="38"/>
      <c r="H63" s="38"/>
      <c r="I63" s="38"/>
      <c r="J63" s="38"/>
      <c r="K63" s="38"/>
      <c r="L63" s="38"/>
      <c r="M63" s="60"/>
      <c r="N63" s="29"/>
      <c r="O63" s="126"/>
    </row>
    <row r="64" spans="1:15" ht="15.75">
      <c r="A64" s="28"/>
      <c r="B64" s="29" t="s">
        <v>35</v>
      </c>
      <c r="C64" s="38"/>
      <c r="D64" s="38"/>
      <c r="E64" s="38"/>
      <c r="F64" s="38"/>
      <c r="G64" s="38"/>
      <c r="H64" s="38"/>
      <c r="I64" s="38"/>
      <c r="J64" s="38"/>
      <c r="K64" s="38"/>
      <c r="L64" s="38"/>
      <c r="M64" s="38"/>
      <c r="N64" s="29"/>
      <c r="O64" s="126"/>
    </row>
    <row r="65" spans="1:15" ht="15.75">
      <c r="A65" s="28"/>
      <c r="B65" s="29"/>
      <c r="C65" s="38"/>
      <c r="D65" s="38"/>
      <c r="E65" s="38"/>
      <c r="F65" s="38"/>
      <c r="G65" s="38"/>
      <c r="H65" s="38"/>
      <c r="I65" s="38"/>
      <c r="J65" s="38"/>
      <c r="K65" s="38"/>
      <c r="L65" s="38"/>
      <c r="M65" s="38"/>
      <c r="N65" s="29"/>
      <c r="O65" s="126"/>
    </row>
    <row r="66" spans="1:15" ht="15.75">
      <c r="A66" s="28"/>
      <c r="B66" s="29" t="s">
        <v>37</v>
      </c>
      <c r="C66" s="38">
        <v>0</v>
      </c>
      <c r="D66" s="38"/>
      <c r="E66" s="38">
        <v>0</v>
      </c>
      <c r="F66" s="38"/>
      <c r="G66" s="38"/>
      <c r="H66" s="38"/>
      <c r="I66" s="38"/>
      <c r="J66" s="38"/>
      <c r="K66" s="38"/>
      <c r="L66" s="38"/>
      <c r="M66" s="59">
        <f>E66-G66+I66-K66</f>
        <v>0</v>
      </c>
      <c r="N66" s="29"/>
      <c r="O66" s="126"/>
    </row>
    <row r="67" spans="1:15" ht="15.75">
      <c r="A67" s="28"/>
      <c r="B67" s="29" t="s">
        <v>38</v>
      </c>
      <c r="C67" s="38">
        <v>0</v>
      </c>
      <c r="D67" s="38"/>
      <c r="E67" s="38">
        <v>0</v>
      </c>
      <c r="F67" s="38"/>
      <c r="G67" s="38"/>
      <c r="H67" s="38"/>
      <c r="I67" s="38"/>
      <c r="J67" s="38"/>
      <c r="K67" s="38"/>
      <c r="L67" s="38"/>
      <c r="M67" s="60">
        <v>0</v>
      </c>
      <c r="N67" s="29"/>
      <c r="O67" s="126"/>
    </row>
    <row r="68" spans="1:15" ht="15.75">
      <c r="A68" s="28"/>
      <c r="B68" s="29" t="s">
        <v>39</v>
      </c>
      <c r="C68" s="38">
        <v>0</v>
      </c>
      <c r="D68" s="38"/>
      <c r="E68" s="38">
        <v>0</v>
      </c>
      <c r="F68" s="38"/>
      <c r="G68" s="38"/>
      <c r="H68" s="38"/>
      <c r="I68" s="38"/>
      <c r="J68" s="38"/>
      <c r="K68" s="38"/>
      <c r="L68" s="38"/>
      <c r="M68" s="60">
        <v>0</v>
      </c>
      <c r="N68" s="29"/>
      <c r="O68" s="126"/>
    </row>
    <row r="69" spans="1:15" ht="15.75">
      <c r="A69" s="28"/>
      <c r="B69" s="29" t="s">
        <v>40</v>
      </c>
      <c r="C69" s="60">
        <f>SUM(C57:C68)</f>
        <v>181000</v>
      </c>
      <c r="D69" s="60"/>
      <c r="E69" s="60">
        <f>SUM(E57:E68)</f>
        <v>106088</v>
      </c>
      <c r="F69" s="38"/>
      <c r="G69" s="60"/>
      <c r="H69" s="38"/>
      <c r="I69" s="60"/>
      <c r="J69" s="38"/>
      <c r="K69" s="60"/>
      <c r="L69" s="38"/>
      <c r="M69" s="60">
        <f>SUM(M57:M68)</f>
        <v>101950</v>
      </c>
      <c r="N69" s="29"/>
      <c r="O69" s="126"/>
    </row>
    <row r="70" spans="1:15" ht="15.75">
      <c r="A70" s="28"/>
      <c r="B70" s="29"/>
      <c r="C70" s="38"/>
      <c r="D70" s="38"/>
      <c r="E70" s="38"/>
      <c r="F70" s="38"/>
      <c r="G70" s="38"/>
      <c r="H70" s="38"/>
      <c r="I70" s="38"/>
      <c r="J70" s="38"/>
      <c r="K70" s="38"/>
      <c r="L70" s="38"/>
      <c r="M70" s="60"/>
      <c r="N70" s="29"/>
      <c r="O70" s="126"/>
    </row>
    <row r="71" spans="1:15" ht="15.75">
      <c r="A71" s="8"/>
      <c r="B71" s="10"/>
      <c r="C71" s="10"/>
      <c r="D71" s="10"/>
      <c r="E71" s="10"/>
      <c r="F71" s="10"/>
      <c r="G71" s="10"/>
      <c r="H71" s="10"/>
      <c r="I71" s="10"/>
      <c r="J71" s="10"/>
      <c r="K71" s="10"/>
      <c r="L71" s="10"/>
      <c r="M71" s="10"/>
      <c r="N71" s="10"/>
      <c r="O71" s="126"/>
    </row>
    <row r="72" spans="1:15" ht="15.75">
      <c r="A72" s="8"/>
      <c r="B72" s="57" t="s">
        <v>41</v>
      </c>
      <c r="C72" s="17"/>
      <c r="D72" s="17"/>
      <c r="E72" s="17"/>
      <c r="F72" s="17"/>
      <c r="G72" s="17"/>
      <c r="H72" s="17"/>
      <c r="I72" s="17"/>
      <c r="J72" s="21"/>
      <c r="K72" s="21" t="s">
        <v>171</v>
      </c>
      <c r="L72" s="21"/>
      <c r="M72" s="21" t="s">
        <v>184</v>
      </c>
      <c r="N72" s="10"/>
      <c r="O72" s="126"/>
    </row>
    <row r="73" spans="1:15" ht="15.75">
      <c r="A73" s="28"/>
      <c r="B73" s="29" t="s">
        <v>42</v>
      </c>
      <c r="C73" s="29"/>
      <c r="D73" s="29"/>
      <c r="E73" s="29"/>
      <c r="F73" s="29"/>
      <c r="G73" s="29"/>
      <c r="H73" s="29"/>
      <c r="I73" s="29"/>
      <c r="J73" s="29"/>
      <c r="K73" s="38">
        <v>0</v>
      </c>
      <c r="L73" s="29"/>
      <c r="M73" s="59">
        <v>0</v>
      </c>
      <c r="N73" s="29"/>
      <c r="O73" s="126"/>
    </row>
    <row r="74" spans="1:15" ht="15.75">
      <c r="A74" s="28"/>
      <c r="B74" s="29" t="s">
        <v>43</v>
      </c>
      <c r="C74" s="46" t="s">
        <v>138</v>
      </c>
      <c r="D74" s="46"/>
      <c r="E74" s="64">
        <f>M46</f>
        <v>37733</v>
      </c>
      <c r="F74" s="29"/>
      <c r="G74" s="29"/>
      <c r="H74" s="29"/>
      <c r="I74" s="29"/>
      <c r="J74" s="29"/>
      <c r="K74" s="38">
        <v>4886</v>
      </c>
      <c r="L74" s="29"/>
      <c r="M74" s="59"/>
      <c r="N74" s="29"/>
      <c r="O74" s="126"/>
    </row>
    <row r="75" spans="1:15" ht="15.75">
      <c r="A75" s="28"/>
      <c r="B75" s="29" t="s">
        <v>44</v>
      </c>
      <c r="C75" s="29"/>
      <c r="D75" s="29"/>
      <c r="E75" s="29"/>
      <c r="F75" s="29"/>
      <c r="G75" s="29"/>
      <c r="H75" s="29"/>
      <c r="I75" s="29"/>
      <c r="J75" s="29"/>
      <c r="K75" s="38"/>
      <c r="L75" s="29"/>
      <c r="M75" s="59">
        <f>1746+771+24+27-796-11-9</f>
        <v>1752</v>
      </c>
      <c r="N75" s="29"/>
      <c r="O75" s="126"/>
    </row>
    <row r="76" spans="1:15" ht="15.75">
      <c r="A76" s="28"/>
      <c r="B76" s="29" t="s">
        <v>45</v>
      </c>
      <c r="C76" s="29"/>
      <c r="D76" s="29"/>
      <c r="E76" s="29"/>
      <c r="F76" s="29"/>
      <c r="G76" s="29"/>
      <c r="H76" s="29"/>
      <c r="I76" s="29"/>
      <c r="J76" s="29"/>
      <c r="K76" s="38"/>
      <c r="L76" s="29"/>
      <c r="M76" s="59">
        <v>19</v>
      </c>
      <c r="N76" s="29"/>
      <c r="O76" s="126"/>
    </row>
    <row r="77" spans="1:15" ht="15.75">
      <c r="A77" s="28"/>
      <c r="B77" s="29" t="s">
        <v>46</v>
      </c>
      <c r="C77" s="29"/>
      <c r="D77" s="29"/>
      <c r="E77" s="29"/>
      <c r="F77" s="29"/>
      <c r="G77" s="29"/>
      <c r="H77" s="29"/>
      <c r="I77" s="29"/>
      <c r="J77" s="29"/>
      <c r="K77" s="38">
        <f>SUM(K73:K76)</f>
        <v>4886</v>
      </c>
      <c r="L77" s="29"/>
      <c r="M77" s="60">
        <f>SUM(M73:M76)</f>
        <v>1771</v>
      </c>
      <c r="N77" s="29"/>
      <c r="O77" s="126"/>
    </row>
    <row r="78" spans="1:15" ht="15.75">
      <c r="A78" s="28"/>
      <c r="B78" s="29" t="s">
        <v>47</v>
      </c>
      <c r="C78" s="29"/>
      <c r="D78" s="29"/>
      <c r="E78" s="29"/>
      <c r="F78" s="29"/>
      <c r="G78" s="29"/>
      <c r="H78" s="29"/>
      <c r="I78" s="29"/>
      <c r="J78" s="29"/>
      <c r="K78" s="38">
        <v>0</v>
      </c>
      <c r="L78" s="29"/>
      <c r="M78" s="59">
        <v>0</v>
      </c>
      <c r="N78" s="29"/>
      <c r="O78" s="126"/>
    </row>
    <row r="79" spans="1:15" ht="15.75">
      <c r="A79" s="28"/>
      <c r="B79" s="29" t="s">
        <v>48</v>
      </c>
      <c r="C79" s="29"/>
      <c r="D79" s="29"/>
      <c r="E79" s="29"/>
      <c r="F79" s="29"/>
      <c r="G79" s="29"/>
      <c r="H79" s="29"/>
      <c r="I79" s="29"/>
      <c r="J79" s="29"/>
      <c r="K79" s="38">
        <f>K77+K78</f>
        <v>4886</v>
      </c>
      <c r="L79" s="29"/>
      <c r="M79" s="60">
        <f>M77+M78</f>
        <v>1771</v>
      </c>
      <c r="N79" s="29"/>
      <c r="O79" s="126"/>
    </row>
    <row r="80" spans="1:15" ht="15.75">
      <c r="A80" s="28"/>
      <c r="B80" s="185" t="s">
        <v>49</v>
      </c>
      <c r="C80" s="65"/>
      <c r="D80" s="65"/>
      <c r="E80" s="29"/>
      <c r="F80" s="29"/>
      <c r="G80" s="29"/>
      <c r="H80" s="29"/>
      <c r="I80" s="29"/>
      <c r="J80" s="29"/>
      <c r="K80" s="38"/>
      <c r="L80" s="29"/>
      <c r="M80" s="59"/>
      <c r="N80" s="29"/>
      <c r="O80" s="126"/>
    </row>
    <row r="81" spans="1:15" ht="15.75">
      <c r="A81" s="28">
        <v>1</v>
      </c>
      <c r="B81" s="29" t="s">
        <v>50</v>
      </c>
      <c r="C81" s="29"/>
      <c r="D81" s="29"/>
      <c r="E81" s="29"/>
      <c r="F81" s="29"/>
      <c r="G81" s="29"/>
      <c r="H81" s="29"/>
      <c r="I81" s="29"/>
      <c r="J81" s="29"/>
      <c r="K81" s="29"/>
      <c r="L81" s="29"/>
      <c r="M81" s="59">
        <v>0</v>
      </c>
      <c r="N81" s="29"/>
      <c r="O81" s="126"/>
    </row>
    <row r="82" spans="1:15" ht="15.75">
      <c r="A82" s="28">
        <v>2</v>
      </c>
      <c r="B82" s="29" t="s">
        <v>51</v>
      </c>
      <c r="C82" s="29"/>
      <c r="D82" s="29"/>
      <c r="E82" s="29"/>
      <c r="F82" s="29"/>
      <c r="G82" s="29"/>
      <c r="H82" s="29"/>
      <c r="I82" s="29"/>
      <c r="J82" s="29"/>
      <c r="K82" s="29"/>
      <c r="L82" s="29"/>
      <c r="M82" s="59">
        <v>-4</v>
      </c>
      <c r="N82" s="29"/>
      <c r="O82" s="126"/>
    </row>
    <row r="83" spans="1:15" ht="15.75">
      <c r="A83" s="28">
        <v>3</v>
      </c>
      <c r="B83" s="29" t="s">
        <v>52</v>
      </c>
      <c r="C83" s="29"/>
      <c r="D83" s="29"/>
      <c r="E83" s="29"/>
      <c r="F83" s="29"/>
      <c r="G83" s="29"/>
      <c r="H83" s="29"/>
      <c r="I83" s="29"/>
      <c r="J83" s="29"/>
      <c r="K83" s="29"/>
      <c r="L83" s="29"/>
      <c r="M83" s="59">
        <f>-77-5</f>
        <v>-82</v>
      </c>
      <c r="N83" s="29"/>
      <c r="O83" s="126"/>
    </row>
    <row r="84" spans="1:15" ht="15.75">
      <c r="A84" s="28">
        <v>4</v>
      </c>
      <c r="B84" s="29" t="s">
        <v>53</v>
      </c>
      <c r="C84" s="29"/>
      <c r="D84" s="29"/>
      <c r="E84" s="29"/>
      <c r="F84" s="29"/>
      <c r="G84" s="29"/>
      <c r="H84" s="29"/>
      <c r="I84" s="29"/>
      <c r="J84" s="29"/>
      <c r="K84" s="29"/>
      <c r="L84" s="29"/>
      <c r="M84" s="59">
        <v>-166</v>
      </c>
      <c r="N84" s="29"/>
      <c r="O84" s="126"/>
    </row>
    <row r="85" spans="1:15" ht="15.75">
      <c r="A85" s="28">
        <v>5</v>
      </c>
      <c r="B85" s="29" t="s">
        <v>54</v>
      </c>
      <c r="C85" s="29"/>
      <c r="D85" s="29"/>
      <c r="E85" s="29"/>
      <c r="F85" s="29"/>
      <c r="G85" s="29"/>
      <c r="H85" s="29"/>
      <c r="I85" s="29"/>
      <c r="J85" s="29"/>
      <c r="K85" s="29"/>
      <c r="L85" s="29"/>
      <c r="M85" s="59">
        <v>-908</v>
      </c>
      <c r="N85" s="29"/>
      <c r="O85" s="126"/>
    </row>
    <row r="86" spans="1:15" ht="15.75">
      <c r="A86" s="28">
        <v>6</v>
      </c>
      <c r="B86" s="29" t="s">
        <v>55</v>
      </c>
      <c r="C86" s="29"/>
      <c r="D86" s="29"/>
      <c r="E86" s="29"/>
      <c r="F86" s="29"/>
      <c r="G86" s="29"/>
      <c r="H86" s="29"/>
      <c r="I86" s="29"/>
      <c r="J86" s="29"/>
      <c r="K86" s="29"/>
      <c r="L86" s="29"/>
      <c r="M86" s="59">
        <v>-3</v>
      </c>
      <c r="N86" s="29"/>
      <c r="O86" s="126"/>
    </row>
    <row r="87" spans="1:15" ht="15.75">
      <c r="A87" s="28">
        <v>7</v>
      </c>
      <c r="B87" s="29" t="s">
        <v>56</v>
      </c>
      <c r="C87" s="29"/>
      <c r="D87" s="29"/>
      <c r="E87" s="29"/>
      <c r="F87" s="29"/>
      <c r="G87" s="29"/>
      <c r="H87" s="29"/>
      <c r="I87" s="29"/>
      <c r="J87" s="29"/>
      <c r="K87" s="29"/>
      <c r="L87" s="29"/>
      <c r="M87" s="59">
        <v>-199</v>
      </c>
      <c r="N87" s="29"/>
      <c r="O87" s="126"/>
    </row>
    <row r="88" spans="1:15" ht="15.75">
      <c r="A88" s="28">
        <v>8</v>
      </c>
      <c r="B88" s="29" t="s">
        <v>57</v>
      </c>
      <c r="C88" s="29"/>
      <c r="D88" s="29"/>
      <c r="E88" s="29"/>
      <c r="F88" s="29"/>
      <c r="G88" s="29"/>
      <c r="H88" s="29"/>
      <c r="I88" s="29"/>
      <c r="J88" s="29"/>
      <c r="K88" s="29"/>
      <c r="L88" s="29"/>
      <c r="M88" s="59">
        <v>0</v>
      </c>
      <c r="N88" s="29"/>
      <c r="O88" s="126"/>
    </row>
    <row r="89" spans="1:15" ht="15.75">
      <c r="A89" s="28">
        <v>9</v>
      </c>
      <c r="B89" s="29" t="s">
        <v>58</v>
      </c>
      <c r="C89" s="29"/>
      <c r="D89" s="29"/>
      <c r="E89" s="29"/>
      <c r="F89" s="29"/>
      <c r="G89" s="29"/>
      <c r="H89" s="29"/>
      <c r="I89" s="29"/>
      <c r="J89" s="29"/>
      <c r="K89" s="29"/>
      <c r="L89" s="29"/>
      <c r="M89" s="59">
        <v>0</v>
      </c>
      <c r="N89" s="29"/>
      <c r="O89" s="126"/>
    </row>
    <row r="90" spans="1:15" ht="15.75">
      <c r="A90" s="28">
        <v>10</v>
      </c>
      <c r="B90" s="29" t="s">
        <v>59</v>
      </c>
      <c r="C90" s="29"/>
      <c r="D90" s="29"/>
      <c r="E90" s="29"/>
      <c r="F90" s="29"/>
      <c r="G90" s="29"/>
      <c r="H90" s="29"/>
      <c r="I90" s="29"/>
      <c r="J90" s="29"/>
      <c r="K90" s="29"/>
      <c r="L90" s="29"/>
      <c r="M90" s="59">
        <v>0</v>
      </c>
      <c r="N90" s="29"/>
      <c r="O90" s="126"/>
    </row>
    <row r="91" spans="1:15" ht="15.75">
      <c r="A91" s="28">
        <v>11</v>
      </c>
      <c r="B91" s="29" t="s">
        <v>60</v>
      </c>
      <c r="C91" s="29"/>
      <c r="D91" s="29"/>
      <c r="E91" s="29"/>
      <c r="F91" s="29"/>
      <c r="G91" s="29"/>
      <c r="H91" s="29"/>
      <c r="I91" s="29"/>
      <c r="J91" s="29"/>
      <c r="K91" s="29"/>
      <c r="L91" s="29"/>
      <c r="M91" s="59">
        <v>0</v>
      </c>
      <c r="N91" s="29"/>
      <c r="O91" s="126"/>
    </row>
    <row r="92" spans="1:15" ht="15.75">
      <c r="A92" s="28">
        <v>12</v>
      </c>
      <c r="B92" s="29" t="s">
        <v>61</v>
      </c>
      <c r="C92" s="29"/>
      <c r="D92" s="29"/>
      <c r="E92" s="29"/>
      <c r="F92" s="29"/>
      <c r="G92" s="29"/>
      <c r="H92" s="29"/>
      <c r="I92" s="29"/>
      <c r="J92" s="29"/>
      <c r="K92" s="29"/>
      <c r="L92" s="29"/>
      <c r="M92" s="59">
        <f>-M79-SUM(M82:M91)</f>
        <v>-409</v>
      </c>
      <c r="N92" s="29"/>
      <c r="O92" s="126"/>
    </row>
    <row r="93" spans="1:15" ht="15.75">
      <c r="A93" s="28"/>
      <c r="B93" s="185" t="s">
        <v>62</v>
      </c>
      <c r="C93" s="65"/>
      <c r="D93" s="65"/>
      <c r="E93" s="29"/>
      <c r="F93" s="29"/>
      <c r="G93" s="29"/>
      <c r="H93" s="29"/>
      <c r="I93" s="29"/>
      <c r="J93" s="29"/>
      <c r="K93" s="29"/>
      <c r="L93" s="29"/>
      <c r="M93" s="66"/>
      <c r="N93" s="29"/>
      <c r="O93" s="126"/>
    </row>
    <row r="94" spans="1:15" ht="15.75">
      <c r="A94" s="28"/>
      <c r="B94" s="29" t="s">
        <v>63</v>
      </c>
      <c r="C94" s="65"/>
      <c r="D94" s="65"/>
      <c r="E94" s="29"/>
      <c r="F94" s="29"/>
      <c r="G94" s="29"/>
      <c r="H94" s="29"/>
      <c r="I94" s="29"/>
      <c r="J94" s="29"/>
      <c r="K94" s="38">
        <f>-K138</f>
        <v>0</v>
      </c>
      <c r="L94" s="38"/>
      <c r="M94" s="59"/>
      <c r="N94" s="29"/>
      <c r="O94" s="126"/>
    </row>
    <row r="95" spans="1:15" ht="15.75">
      <c r="A95" s="28"/>
      <c r="B95" s="29" t="s">
        <v>64</v>
      </c>
      <c r="C95" s="29"/>
      <c r="D95" s="29"/>
      <c r="E95" s="29"/>
      <c r="F95" s="29"/>
      <c r="G95" s="29"/>
      <c r="H95" s="29"/>
      <c r="I95" s="29"/>
      <c r="J95" s="29"/>
      <c r="K95" s="38">
        <f>-I138</f>
        <v>-748</v>
      </c>
      <c r="L95" s="38"/>
      <c r="M95" s="59"/>
      <c r="N95" s="29"/>
      <c r="O95" s="126"/>
    </row>
    <row r="96" spans="1:15" ht="15.75">
      <c r="A96" s="28"/>
      <c r="B96" s="29" t="s">
        <v>65</v>
      </c>
      <c r="C96" s="29"/>
      <c r="D96" s="29"/>
      <c r="E96" s="29"/>
      <c r="F96" s="29"/>
      <c r="G96" s="29"/>
      <c r="H96" s="29"/>
      <c r="I96" s="29"/>
      <c r="J96" s="29"/>
      <c r="K96" s="38">
        <v>-4138</v>
      </c>
      <c r="L96" s="38"/>
      <c r="M96" s="59"/>
      <c r="N96" s="29"/>
      <c r="O96" s="126"/>
    </row>
    <row r="97" spans="1:15" ht="15.75">
      <c r="A97" s="28"/>
      <c r="B97" s="29" t="s">
        <v>66</v>
      </c>
      <c r="C97" s="29"/>
      <c r="D97" s="29"/>
      <c r="E97" s="29"/>
      <c r="F97" s="29"/>
      <c r="G97" s="29"/>
      <c r="H97" s="29"/>
      <c r="I97" s="29"/>
      <c r="J97" s="29"/>
      <c r="K97" s="38">
        <v>0</v>
      </c>
      <c r="L97" s="38"/>
      <c r="M97" s="59"/>
      <c r="N97" s="29"/>
      <c r="O97" s="126"/>
    </row>
    <row r="98" spans="1:15" ht="15.75">
      <c r="A98" s="28"/>
      <c r="B98" s="29" t="s">
        <v>67</v>
      </c>
      <c r="C98" s="29"/>
      <c r="D98" s="29"/>
      <c r="E98" s="29"/>
      <c r="F98" s="29"/>
      <c r="G98" s="29"/>
      <c r="H98" s="29"/>
      <c r="I98" s="29"/>
      <c r="J98" s="29"/>
      <c r="K98" s="38">
        <f>SUM(K80:K97)</f>
        <v>-4886</v>
      </c>
      <c r="L98" s="38"/>
      <c r="M98" s="38">
        <f>SUM(M80:M97)</f>
        <v>-1771</v>
      </c>
      <c r="N98" s="29"/>
      <c r="O98" s="126"/>
    </row>
    <row r="99" spans="1:15" ht="15.75">
      <c r="A99" s="28"/>
      <c r="B99" s="29" t="s">
        <v>68</v>
      </c>
      <c r="C99" s="29"/>
      <c r="D99" s="29"/>
      <c r="E99" s="29"/>
      <c r="F99" s="29"/>
      <c r="G99" s="29"/>
      <c r="H99" s="29"/>
      <c r="I99" s="29"/>
      <c r="J99" s="29"/>
      <c r="K99" s="38">
        <f>K79+K98</f>
        <v>0</v>
      </c>
      <c r="L99" s="38"/>
      <c r="M99" s="38">
        <f>M79+M98</f>
        <v>0</v>
      </c>
      <c r="N99" s="29"/>
      <c r="O99" s="126"/>
    </row>
    <row r="100" spans="1:15" ht="15.75">
      <c r="A100" s="28"/>
      <c r="B100" s="29"/>
      <c r="C100" s="29"/>
      <c r="D100" s="29"/>
      <c r="E100" s="29"/>
      <c r="F100" s="29"/>
      <c r="G100" s="29"/>
      <c r="H100" s="29"/>
      <c r="I100" s="29"/>
      <c r="J100" s="29"/>
      <c r="K100" s="38"/>
      <c r="L100" s="38"/>
      <c r="M100" s="38"/>
      <c r="N100" s="29"/>
      <c r="O100" s="126"/>
    </row>
    <row r="101" spans="1:15" ht="15.75">
      <c r="A101" s="8"/>
      <c r="B101" s="10"/>
      <c r="C101" s="10"/>
      <c r="D101" s="10"/>
      <c r="E101" s="10"/>
      <c r="F101" s="10"/>
      <c r="G101" s="10"/>
      <c r="H101" s="10"/>
      <c r="I101" s="10"/>
      <c r="J101" s="10"/>
      <c r="K101" s="10"/>
      <c r="L101" s="10"/>
      <c r="M101" s="58"/>
      <c r="N101" s="10"/>
      <c r="O101" s="126"/>
    </row>
    <row r="102" spans="1:15" ht="19.5" thickBot="1">
      <c r="A102" s="132"/>
      <c r="B102" s="133" t="str">
        <f>B49</f>
        <v>FFP4 INVESTOR REPORT QUARTER ENDING APRIL 2003</v>
      </c>
      <c r="C102" s="134"/>
      <c r="D102" s="134"/>
      <c r="E102" s="134"/>
      <c r="F102" s="134"/>
      <c r="G102" s="134"/>
      <c r="H102" s="134"/>
      <c r="I102" s="134"/>
      <c r="J102" s="134"/>
      <c r="K102" s="134"/>
      <c r="L102" s="134"/>
      <c r="M102" s="140"/>
      <c r="N102" s="136"/>
      <c r="O102" s="126"/>
    </row>
    <row r="103" spans="1:15" ht="15.75">
      <c r="A103" s="2"/>
      <c r="B103" s="77" t="s">
        <v>69</v>
      </c>
      <c r="C103" s="18"/>
      <c r="D103" s="18"/>
      <c r="E103" s="5"/>
      <c r="F103" s="5"/>
      <c r="G103" s="5"/>
      <c r="H103" s="5"/>
      <c r="I103" s="5"/>
      <c r="J103" s="5"/>
      <c r="K103" s="5"/>
      <c r="L103" s="5"/>
      <c r="M103" s="56"/>
      <c r="N103" s="5"/>
      <c r="O103" s="126"/>
    </row>
    <row r="104" spans="1:15" ht="15.75">
      <c r="A104" s="8"/>
      <c r="B104" s="24"/>
      <c r="C104" s="16"/>
      <c r="D104" s="16"/>
      <c r="E104" s="10"/>
      <c r="F104" s="10"/>
      <c r="G104" s="10"/>
      <c r="H104" s="10"/>
      <c r="I104" s="10"/>
      <c r="J104" s="10"/>
      <c r="K104" s="10"/>
      <c r="L104" s="10"/>
      <c r="M104" s="58"/>
      <c r="N104" s="10"/>
      <c r="O104" s="126"/>
    </row>
    <row r="105" spans="1:15" ht="15.75">
      <c r="A105" s="8"/>
      <c r="B105" s="186" t="s">
        <v>70</v>
      </c>
      <c r="C105" s="16"/>
      <c r="D105" s="16"/>
      <c r="E105" s="10"/>
      <c r="F105" s="10"/>
      <c r="G105" s="10"/>
      <c r="H105" s="10"/>
      <c r="I105" s="10"/>
      <c r="J105" s="10"/>
      <c r="K105" s="10"/>
      <c r="L105" s="10"/>
      <c r="M105" s="58"/>
      <c r="N105" s="10"/>
      <c r="O105" s="126"/>
    </row>
    <row r="106" spans="1:15" ht="15.75">
      <c r="A106" s="28"/>
      <c r="B106" s="29" t="s">
        <v>71</v>
      </c>
      <c r="C106" s="29"/>
      <c r="D106" s="29"/>
      <c r="E106" s="29"/>
      <c r="F106" s="29"/>
      <c r="G106" s="29"/>
      <c r="H106" s="29"/>
      <c r="I106" s="29"/>
      <c r="J106" s="29"/>
      <c r="K106" s="29"/>
      <c r="L106" s="29"/>
      <c r="M106" s="59">
        <v>3620</v>
      </c>
      <c r="N106" s="29"/>
      <c r="O106" s="126"/>
    </row>
    <row r="107" spans="1:15" ht="15.75">
      <c r="A107" s="28"/>
      <c r="B107" s="29" t="s">
        <v>72</v>
      </c>
      <c r="C107" s="29"/>
      <c r="D107" s="29"/>
      <c r="E107" s="29"/>
      <c r="F107" s="29"/>
      <c r="G107" s="29"/>
      <c r="H107" s="29"/>
      <c r="I107" s="29"/>
      <c r="J107" s="29"/>
      <c r="K107" s="29"/>
      <c r="L107" s="29"/>
      <c r="M107" s="59">
        <v>3620</v>
      </c>
      <c r="N107" s="29"/>
      <c r="O107" s="126"/>
    </row>
    <row r="108" spans="1:15" ht="15.75">
      <c r="A108" s="28"/>
      <c r="B108" s="29" t="s">
        <v>73</v>
      </c>
      <c r="C108" s="29"/>
      <c r="D108" s="29"/>
      <c r="E108" s="29"/>
      <c r="F108" s="29"/>
      <c r="G108" s="29"/>
      <c r="H108" s="29"/>
      <c r="I108" s="29"/>
      <c r="J108" s="29"/>
      <c r="K108" s="29"/>
      <c r="L108" s="29"/>
      <c r="M108" s="59">
        <v>0</v>
      </c>
      <c r="N108" s="29"/>
      <c r="O108" s="126"/>
    </row>
    <row r="109" spans="1:15" ht="15.75">
      <c r="A109" s="28"/>
      <c r="B109" s="29" t="s">
        <v>74</v>
      </c>
      <c r="C109" s="29"/>
      <c r="D109" s="29"/>
      <c r="E109" s="29"/>
      <c r="F109" s="29"/>
      <c r="G109" s="29"/>
      <c r="H109" s="29"/>
      <c r="I109" s="29"/>
      <c r="J109" s="29"/>
      <c r="K109" s="29"/>
      <c r="L109" s="29"/>
      <c r="M109" s="59">
        <v>0</v>
      </c>
      <c r="N109" s="29"/>
      <c r="O109" s="126"/>
    </row>
    <row r="110" spans="1:15" ht="15.75">
      <c r="A110" s="28"/>
      <c r="B110" s="29" t="s">
        <v>75</v>
      </c>
      <c r="C110" s="29"/>
      <c r="D110" s="29"/>
      <c r="E110" s="29"/>
      <c r="F110" s="29"/>
      <c r="G110" s="29"/>
      <c r="H110" s="29"/>
      <c r="I110" s="29"/>
      <c r="J110" s="29"/>
      <c r="K110" s="29"/>
      <c r="L110" s="29"/>
      <c r="M110" s="59">
        <v>0</v>
      </c>
      <c r="N110" s="29"/>
      <c r="O110" s="126"/>
    </row>
    <row r="111" spans="1:15" ht="15.75">
      <c r="A111" s="28"/>
      <c r="B111" s="29" t="s">
        <v>54</v>
      </c>
      <c r="C111" s="29"/>
      <c r="D111" s="29"/>
      <c r="E111" s="29"/>
      <c r="F111" s="29"/>
      <c r="G111" s="29"/>
      <c r="H111" s="29"/>
      <c r="I111" s="29"/>
      <c r="J111" s="29"/>
      <c r="K111" s="29"/>
      <c r="L111" s="29"/>
      <c r="M111" s="59">
        <v>0</v>
      </c>
      <c r="N111" s="29"/>
      <c r="O111" s="126"/>
    </row>
    <row r="112" spans="1:15" ht="15.75">
      <c r="A112" s="28"/>
      <c r="B112" s="29" t="s">
        <v>56</v>
      </c>
      <c r="C112" s="29"/>
      <c r="D112" s="29"/>
      <c r="E112" s="29"/>
      <c r="F112" s="29"/>
      <c r="G112" s="29"/>
      <c r="H112" s="29"/>
      <c r="I112" s="29"/>
      <c r="J112" s="29"/>
      <c r="K112" s="29"/>
      <c r="L112" s="29"/>
      <c r="M112" s="59">
        <v>0</v>
      </c>
      <c r="N112" s="29"/>
      <c r="O112" s="126"/>
    </row>
    <row r="113" spans="1:15" ht="15.75">
      <c r="A113" s="28"/>
      <c r="B113" s="29" t="s">
        <v>76</v>
      </c>
      <c r="C113" s="29"/>
      <c r="D113" s="29"/>
      <c r="E113" s="29"/>
      <c r="F113" s="29"/>
      <c r="G113" s="29"/>
      <c r="H113" s="29"/>
      <c r="I113" s="29"/>
      <c r="J113" s="29"/>
      <c r="K113" s="29"/>
      <c r="L113" s="29"/>
      <c r="M113" s="59">
        <f>SUM(M107:M111)</f>
        <v>3620</v>
      </c>
      <c r="N113" s="29"/>
      <c r="O113" s="126"/>
    </row>
    <row r="114" spans="1:15" ht="15.75">
      <c r="A114" s="28"/>
      <c r="B114" s="29"/>
      <c r="C114" s="29"/>
      <c r="D114" s="29"/>
      <c r="E114" s="29"/>
      <c r="F114" s="29"/>
      <c r="G114" s="29"/>
      <c r="H114" s="29"/>
      <c r="I114" s="29"/>
      <c r="J114" s="29"/>
      <c r="K114" s="29"/>
      <c r="L114" s="29"/>
      <c r="M114" s="67"/>
      <c r="N114" s="29"/>
      <c r="O114" s="126"/>
    </row>
    <row r="115" spans="1:15" ht="15.75">
      <c r="A115" s="8"/>
      <c r="B115" s="186" t="s">
        <v>38</v>
      </c>
      <c r="C115" s="10"/>
      <c r="D115" s="10"/>
      <c r="E115" s="10"/>
      <c r="F115" s="10"/>
      <c r="G115" s="10"/>
      <c r="H115" s="10"/>
      <c r="I115" s="10"/>
      <c r="J115" s="10"/>
      <c r="K115" s="10"/>
      <c r="L115" s="10"/>
      <c r="M115" s="58"/>
      <c r="N115" s="10"/>
      <c r="O115" s="126"/>
    </row>
    <row r="116" spans="1:15" ht="15.75">
      <c r="A116" s="28"/>
      <c r="B116" s="29" t="s">
        <v>77</v>
      </c>
      <c r="C116" s="29"/>
      <c r="D116" s="29"/>
      <c r="E116" s="68"/>
      <c r="F116" s="29"/>
      <c r="G116" s="29"/>
      <c r="H116" s="29"/>
      <c r="I116" s="29"/>
      <c r="J116" s="29"/>
      <c r="K116" s="29"/>
      <c r="L116" s="29"/>
      <c r="M116" s="69" t="s">
        <v>173</v>
      </c>
      <c r="N116" s="29"/>
      <c r="O116" s="126"/>
    </row>
    <row r="117" spans="1:15" ht="15.75">
      <c r="A117" s="28"/>
      <c r="B117" s="29" t="s">
        <v>78</v>
      </c>
      <c r="C117" s="31"/>
      <c r="D117" s="31"/>
      <c r="E117" s="31"/>
      <c r="F117" s="31"/>
      <c r="G117" s="31"/>
      <c r="H117" s="31"/>
      <c r="I117" s="31"/>
      <c r="J117" s="31"/>
      <c r="K117" s="31"/>
      <c r="L117" s="31"/>
      <c r="M117" s="69" t="s">
        <v>173</v>
      </c>
      <c r="N117" s="29"/>
      <c r="O117" s="126"/>
    </row>
    <row r="118" spans="1:15" ht="15.75">
      <c r="A118" s="28"/>
      <c r="B118" s="29" t="s">
        <v>79</v>
      </c>
      <c r="C118" s="29"/>
      <c r="D118" s="29"/>
      <c r="E118" s="29"/>
      <c r="F118" s="29"/>
      <c r="G118" s="29"/>
      <c r="H118" s="29"/>
      <c r="I118" s="29"/>
      <c r="J118" s="29"/>
      <c r="K118" s="29"/>
      <c r="L118" s="29"/>
      <c r="M118" s="69" t="s">
        <v>173</v>
      </c>
      <c r="N118" s="29"/>
      <c r="O118" s="126"/>
    </row>
    <row r="119" spans="1:15" ht="15.75">
      <c r="A119" s="28"/>
      <c r="B119" s="29" t="s">
        <v>80</v>
      </c>
      <c r="C119" s="29"/>
      <c r="D119" s="29"/>
      <c r="E119" s="29"/>
      <c r="F119" s="29"/>
      <c r="G119" s="29"/>
      <c r="H119" s="29"/>
      <c r="I119" s="29"/>
      <c r="J119" s="29"/>
      <c r="K119" s="29"/>
      <c r="L119" s="29"/>
      <c r="M119" s="69" t="s">
        <v>173</v>
      </c>
      <c r="N119" s="29"/>
      <c r="O119" s="126"/>
    </row>
    <row r="120" spans="1:15" ht="15.75">
      <c r="A120" s="28"/>
      <c r="B120" s="29"/>
      <c r="C120" s="29"/>
      <c r="D120" s="29"/>
      <c r="E120" s="29"/>
      <c r="F120" s="29"/>
      <c r="G120" s="29"/>
      <c r="H120" s="29"/>
      <c r="I120" s="29"/>
      <c r="J120" s="29"/>
      <c r="K120" s="29"/>
      <c r="L120" s="29"/>
      <c r="M120" s="67"/>
      <c r="N120" s="29"/>
      <c r="O120" s="126"/>
    </row>
    <row r="121" spans="1:15" ht="15.75">
      <c r="A121" s="8"/>
      <c r="B121" s="186" t="s">
        <v>81</v>
      </c>
      <c r="C121" s="16"/>
      <c r="D121" s="16"/>
      <c r="E121" s="10"/>
      <c r="F121" s="10"/>
      <c r="G121" s="10"/>
      <c r="H121" s="10"/>
      <c r="I121" s="10"/>
      <c r="J121" s="10"/>
      <c r="K121" s="10"/>
      <c r="L121" s="10"/>
      <c r="M121" s="70"/>
      <c r="N121" s="10"/>
      <c r="O121" s="126"/>
    </row>
    <row r="122" spans="1:15" ht="15.75">
      <c r="A122" s="28"/>
      <c r="B122" s="29" t="s">
        <v>82</v>
      </c>
      <c r="C122" s="29"/>
      <c r="D122" s="29"/>
      <c r="E122" s="29"/>
      <c r="F122" s="29"/>
      <c r="G122" s="29"/>
      <c r="H122" s="29"/>
      <c r="I122" s="29"/>
      <c r="J122" s="29"/>
      <c r="K122" s="29"/>
      <c r="L122" s="29"/>
      <c r="M122" s="59">
        <v>0</v>
      </c>
      <c r="N122" s="29"/>
      <c r="O122" s="126"/>
    </row>
    <row r="123" spans="1:15" ht="15.75">
      <c r="A123" s="28"/>
      <c r="B123" s="29" t="s">
        <v>83</v>
      </c>
      <c r="C123" s="29"/>
      <c r="D123" s="29"/>
      <c r="E123" s="29"/>
      <c r="F123" s="29"/>
      <c r="G123" s="29"/>
      <c r="H123" s="29"/>
      <c r="I123" s="29"/>
      <c r="J123" s="29"/>
      <c r="K123" s="29"/>
      <c r="L123" s="29"/>
      <c r="M123" s="59">
        <v>0</v>
      </c>
      <c r="N123" s="29"/>
      <c r="O123" s="126"/>
    </row>
    <row r="124" spans="1:15" ht="15.75">
      <c r="A124" s="28"/>
      <c r="B124" s="29" t="s">
        <v>84</v>
      </c>
      <c r="C124" s="29"/>
      <c r="D124" s="29"/>
      <c r="E124" s="29"/>
      <c r="F124" s="29"/>
      <c r="G124" s="29"/>
      <c r="H124" s="29"/>
      <c r="I124" s="29"/>
      <c r="J124" s="29"/>
      <c r="K124" s="29"/>
      <c r="L124" s="29"/>
      <c r="M124" s="59">
        <f>M123+M122</f>
        <v>0</v>
      </c>
      <c r="N124" s="29"/>
      <c r="O124" s="126"/>
    </row>
    <row r="125" spans="1:15" ht="15.75">
      <c r="A125" s="28"/>
      <c r="B125" s="29" t="s">
        <v>85</v>
      </c>
      <c r="C125" s="29"/>
      <c r="D125" s="29"/>
      <c r="E125" s="29"/>
      <c r="F125" s="29"/>
      <c r="G125" s="29"/>
      <c r="H125" s="29"/>
      <c r="I125" s="71"/>
      <c r="J125" s="29"/>
      <c r="K125" s="29"/>
      <c r="L125" s="29"/>
      <c r="M125" s="59">
        <f>M89</f>
        <v>0</v>
      </c>
      <c r="N125" s="29"/>
      <c r="O125" s="126"/>
    </row>
    <row r="126" spans="1:15" ht="15.75">
      <c r="A126" s="28"/>
      <c r="B126" s="29" t="s">
        <v>86</v>
      </c>
      <c r="C126" s="29"/>
      <c r="D126" s="29"/>
      <c r="E126" s="29"/>
      <c r="F126" s="29"/>
      <c r="G126" s="29"/>
      <c r="H126" s="29"/>
      <c r="I126" s="29"/>
      <c r="J126" s="29"/>
      <c r="K126" s="29"/>
      <c r="L126" s="29"/>
      <c r="M126" s="59">
        <f>M124+M125</f>
        <v>0</v>
      </c>
      <c r="N126" s="29"/>
      <c r="O126" s="126"/>
    </row>
    <row r="127" spans="1:15" ht="15.75">
      <c r="A127" s="28"/>
      <c r="B127" s="29"/>
      <c r="C127" s="29"/>
      <c r="D127" s="29"/>
      <c r="E127" s="29"/>
      <c r="F127" s="29"/>
      <c r="G127" s="29"/>
      <c r="H127" s="29"/>
      <c r="I127" s="29"/>
      <c r="J127" s="29"/>
      <c r="K127" s="29"/>
      <c r="L127" s="29"/>
      <c r="M127" s="67"/>
      <c r="N127" s="29"/>
      <c r="O127" s="126"/>
    </row>
    <row r="128" spans="1:15" ht="15.75">
      <c r="A128" s="2"/>
      <c r="B128" s="5"/>
      <c r="C128" s="5"/>
      <c r="D128" s="5"/>
      <c r="E128" s="5"/>
      <c r="F128" s="5"/>
      <c r="G128" s="5"/>
      <c r="H128" s="5"/>
      <c r="I128" s="5"/>
      <c r="J128" s="5"/>
      <c r="K128" s="5"/>
      <c r="L128" s="5"/>
      <c r="M128" s="56"/>
      <c r="N128" s="5"/>
      <c r="O128" s="126"/>
    </row>
    <row r="129" spans="1:15" ht="15.75">
      <c r="A129" s="8"/>
      <c r="B129" s="186" t="s">
        <v>87</v>
      </c>
      <c r="C129" s="16"/>
      <c r="D129" s="16"/>
      <c r="E129" s="10"/>
      <c r="F129" s="10"/>
      <c r="G129" s="10"/>
      <c r="H129" s="10"/>
      <c r="I129" s="10"/>
      <c r="J129" s="10"/>
      <c r="K129" s="10"/>
      <c r="L129" s="10"/>
      <c r="M129" s="58"/>
      <c r="N129" s="10"/>
      <c r="O129" s="126"/>
    </row>
    <row r="130" spans="1:15" ht="15.75">
      <c r="A130" s="8"/>
      <c r="B130" s="24"/>
      <c r="C130" s="16"/>
      <c r="D130" s="16"/>
      <c r="E130" s="10"/>
      <c r="F130" s="10"/>
      <c r="G130" s="10"/>
      <c r="H130" s="10"/>
      <c r="I130" s="10"/>
      <c r="J130" s="10"/>
      <c r="K130" s="10"/>
      <c r="L130" s="10"/>
      <c r="M130" s="58"/>
      <c r="N130" s="10"/>
      <c r="O130" s="126"/>
    </row>
    <row r="131" spans="1:15" ht="15.75">
      <c r="A131" s="28"/>
      <c r="B131" s="29" t="s">
        <v>88</v>
      </c>
      <c r="C131" s="72"/>
      <c r="D131" s="72"/>
      <c r="E131" s="29"/>
      <c r="F131" s="29"/>
      <c r="G131" s="29"/>
      <c r="H131" s="29"/>
      <c r="I131" s="29"/>
      <c r="J131" s="29"/>
      <c r="K131" s="29"/>
      <c r="L131" s="29"/>
      <c r="M131" s="59">
        <f>M57</f>
        <v>101950</v>
      </c>
      <c r="N131" s="29"/>
      <c r="O131" s="126"/>
    </row>
    <row r="132" spans="1:15" ht="15.75">
      <c r="A132" s="28"/>
      <c r="B132" s="29" t="s">
        <v>89</v>
      </c>
      <c r="C132" s="72"/>
      <c r="D132" s="72"/>
      <c r="E132" s="29"/>
      <c r="F132" s="29"/>
      <c r="G132" s="29"/>
      <c r="H132" s="29"/>
      <c r="I132" s="29"/>
      <c r="J132" s="29"/>
      <c r="K132" s="29"/>
      <c r="L132" s="29"/>
      <c r="M132" s="59">
        <f>M69</f>
        <v>101950</v>
      </c>
      <c r="N132" s="29"/>
      <c r="O132" s="126"/>
    </row>
    <row r="133" spans="1:15" ht="15.75">
      <c r="A133" s="28"/>
      <c r="B133" s="29"/>
      <c r="C133" s="29"/>
      <c r="D133" s="29"/>
      <c r="E133" s="29"/>
      <c r="F133" s="29"/>
      <c r="G133" s="29"/>
      <c r="H133" s="29"/>
      <c r="I133" s="29"/>
      <c r="J133" s="29"/>
      <c r="K133" s="29"/>
      <c r="L133" s="29"/>
      <c r="M133" s="67"/>
      <c r="N133" s="29"/>
      <c r="O133" s="126"/>
    </row>
    <row r="134" spans="1:15" ht="15.75">
      <c r="A134" s="2"/>
      <c r="B134" s="5"/>
      <c r="C134" s="5"/>
      <c r="D134" s="5"/>
      <c r="E134" s="5"/>
      <c r="F134" s="5"/>
      <c r="G134" s="5"/>
      <c r="H134" s="5"/>
      <c r="I134" s="5"/>
      <c r="J134" s="5"/>
      <c r="K134" s="5"/>
      <c r="L134" s="5"/>
      <c r="M134" s="56"/>
      <c r="N134" s="5"/>
      <c r="O134" s="126"/>
    </row>
    <row r="135" spans="1:15" ht="15.75">
      <c r="A135" s="8"/>
      <c r="B135" s="186" t="s">
        <v>90</v>
      </c>
      <c r="C135" s="155"/>
      <c r="D135" s="155"/>
      <c r="E135" s="190"/>
      <c r="F135" s="190"/>
      <c r="G135" s="190"/>
      <c r="H135" s="190"/>
      <c r="I135" s="187" t="s">
        <v>165</v>
      </c>
      <c r="J135" s="187"/>
      <c r="K135" s="187" t="s">
        <v>172</v>
      </c>
      <c r="L135" s="155"/>
      <c r="M135" s="188" t="s">
        <v>185</v>
      </c>
      <c r="N135" s="155"/>
      <c r="O135" s="126"/>
    </row>
    <row r="136" spans="1:15" ht="15.75">
      <c r="A136" s="28"/>
      <c r="B136" s="29" t="s">
        <v>91</v>
      </c>
      <c r="C136" s="29"/>
      <c r="D136" s="29"/>
      <c r="E136" s="29"/>
      <c r="F136" s="29"/>
      <c r="G136" s="29"/>
      <c r="H136" s="29"/>
      <c r="I136" s="59">
        <v>35000</v>
      </c>
      <c r="J136" s="29"/>
      <c r="K136" s="46" t="s">
        <v>173</v>
      </c>
      <c r="L136" s="29"/>
      <c r="M136" s="59"/>
      <c r="N136" s="29"/>
      <c r="O136" s="126"/>
    </row>
    <row r="137" spans="1:15" ht="15.75">
      <c r="A137" s="28"/>
      <c r="B137" s="29" t="s">
        <v>92</v>
      </c>
      <c r="C137" s="29"/>
      <c r="D137" s="29"/>
      <c r="E137" s="29"/>
      <c r="F137" s="29"/>
      <c r="G137" s="29"/>
      <c r="H137" s="29"/>
      <c r="I137" s="59">
        <f>'Jan 03'!I139</f>
        <v>21324</v>
      </c>
      <c r="J137" s="29"/>
      <c r="K137" s="59">
        <f>'Jan 03'!K139</f>
        <v>523</v>
      </c>
      <c r="L137" s="29"/>
      <c r="M137" s="59">
        <f>K137+I137</f>
        <v>21847</v>
      </c>
      <c r="N137" s="29"/>
      <c r="O137" s="126"/>
    </row>
    <row r="138" spans="1:15" ht="15.75">
      <c r="A138" s="28"/>
      <c r="B138" s="29" t="s">
        <v>93</v>
      </c>
      <c r="C138" s="29"/>
      <c r="D138" s="29"/>
      <c r="E138" s="29"/>
      <c r="F138" s="29"/>
      <c r="G138" s="29"/>
      <c r="H138" s="29"/>
      <c r="I138" s="29">
        <v>748</v>
      </c>
      <c r="J138" s="29"/>
      <c r="K138" s="29">
        <v>0</v>
      </c>
      <c r="L138" s="29"/>
      <c r="M138" s="59">
        <f>K138+I138</f>
        <v>748</v>
      </c>
      <c r="N138" s="29"/>
      <c r="O138" s="126"/>
    </row>
    <row r="139" spans="1:15" ht="15.75">
      <c r="A139" s="28"/>
      <c r="B139" s="29" t="s">
        <v>94</v>
      </c>
      <c r="C139" s="29"/>
      <c r="D139" s="29"/>
      <c r="E139" s="29"/>
      <c r="F139" s="29"/>
      <c r="G139" s="29"/>
      <c r="H139" s="29"/>
      <c r="I139" s="59">
        <f>I137+I138</f>
        <v>22072</v>
      </c>
      <c r="J139" s="29"/>
      <c r="K139" s="59">
        <f>K138+K137</f>
        <v>523</v>
      </c>
      <c r="L139" s="29"/>
      <c r="M139" s="59">
        <f>K139+I139</f>
        <v>22595</v>
      </c>
      <c r="N139" s="29"/>
      <c r="O139" s="126"/>
    </row>
    <row r="140" spans="1:15" ht="15.75">
      <c r="A140" s="28"/>
      <c r="B140" s="29" t="s">
        <v>95</v>
      </c>
      <c r="C140" s="29"/>
      <c r="D140" s="29"/>
      <c r="E140" s="29"/>
      <c r="F140" s="29"/>
      <c r="G140" s="29"/>
      <c r="H140" s="29"/>
      <c r="I140" s="59">
        <f>I136-I139</f>
        <v>12928</v>
      </c>
      <c r="J140" s="29"/>
      <c r="K140" s="46" t="s">
        <v>173</v>
      </c>
      <c r="L140" s="29"/>
      <c r="M140" s="59"/>
      <c r="N140" s="29"/>
      <c r="O140" s="126"/>
    </row>
    <row r="141" spans="1:15" ht="15.75">
      <c r="A141" s="28"/>
      <c r="B141" s="29"/>
      <c r="C141" s="29"/>
      <c r="D141" s="29"/>
      <c r="E141" s="29"/>
      <c r="F141" s="29"/>
      <c r="G141" s="29"/>
      <c r="H141" s="29"/>
      <c r="I141" s="29"/>
      <c r="J141" s="29"/>
      <c r="K141" s="29"/>
      <c r="L141" s="29"/>
      <c r="M141" s="67"/>
      <c r="N141" s="29"/>
      <c r="O141" s="126"/>
    </row>
    <row r="142" spans="1:15" ht="15.75">
      <c r="A142" s="2"/>
      <c r="B142" s="5"/>
      <c r="C142" s="5"/>
      <c r="D142" s="5"/>
      <c r="E142" s="5"/>
      <c r="F142" s="5"/>
      <c r="G142" s="5"/>
      <c r="H142" s="5"/>
      <c r="I142" s="5"/>
      <c r="J142" s="5"/>
      <c r="K142" s="5"/>
      <c r="L142" s="5"/>
      <c r="M142" s="56"/>
      <c r="N142" s="5"/>
      <c r="O142" s="126"/>
    </row>
    <row r="143" spans="1:15" ht="15.75">
      <c r="A143" s="8"/>
      <c r="B143" s="186" t="s">
        <v>96</v>
      </c>
      <c r="C143" s="16"/>
      <c r="D143" s="16"/>
      <c r="E143" s="10"/>
      <c r="F143" s="10"/>
      <c r="G143" s="10"/>
      <c r="H143" s="10"/>
      <c r="I143" s="10"/>
      <c r="J143" s="10"/>
      <c r="K143" s="10"/>
      <c r="L143" s="10"/>
      <c r="M143" s="73"/>
      <c r="N143" s="10"/>
      <c r="O143" s="126"/>
    </row>
    <row r="144" spans="1:15" ht="15.75">
      <c r="A144" s="28"/>
      <c r="B144" s="29" t="s">
        <v>97</v>
      </c>
      <c r="C144" s="29"/>
      <c r="D144" s="29"/>
      <c r="E144" s="29"/>
      <c r="F144" s="29"/>
      <c r="G144" s="29"/>
      <c r="H144" s="29"/>
      <c r="I144" s="29"/>
      <c r="J144" s="29"/>
      <c r="K144" s="29"/>
      <c r="L144" s="29"/>
      <c r="M144" s="66">
        <f>(M79+M82+M83+M84)/-M85</f>
        <v>1.672907488986784</v>
      </c>
      <c r="N144" s="29" t="s">
        <v>186</v>
      </c>
      <c r="O144" s="126"/>
    </row>
    <row r="145" spans="1:15" ht="15.75">
      <c r="A145" s="28"/>
      <c r="B145" s="29" t="s">
        <v>98</v>
      </c>
      <c r="C145" s="29"/>
      <c r="D145" s="29"/>
      <c r="E145" s="29"/>
      <c r="F145" s="29"/>
      <c r="G145" s="29"/>
      <c r="H145" s="29"/>
      <c r="I145" s="29"/>
      <c r="J145" s="29"/>
      <c r="K145" s="29"/>
      <c r="L145" s="29"/>
      <c r="M145" s="74">
        <v>1.44</v>
      </c>
      <c r="N145" s="29" t="s">
        <v>186</v>
      </c>
      <c r="O145" s="126"/>
    </row>
    <row r="146" spans="1:15" ht="15.75">
      <c r="A146" s="28"/>
      <c r="B146" s="29" t="s">
        <v>99</v>
      </c>
      <c r="C146" s="29"/>
      <c r="D146" s="29"/>
      <c r="E146" s="29"/>
      <c r="F146" s="29"/>
      <c r="G146" s="29"/>
      <c r="H146" s="29"/>
      <c r="I146" s="29"/>
      <c r="J146" s="29"/>
      <c r="K146" s="29"/>
      <c r="L146" s="29"/>
      <c r="M146" s="66">
        <f>(M79+SUM(M82:M86))/-M87</f>
        <v>3.0552763819095476</v>
      </c>
      <c r="N146" s="29" t="s">
        <v>186</v>
      </c>
      <c r="O146" s="126"/>
    </row>
    <row r="147" spans="1:15" ht="15.75">
      <c r="A147" s="28"/>
      <c r="B147" s="29" t="s">
        <v>100</v>
      </c>
      <c r="C147" s="29"/>
      <c r="D147" s="29"/>
      <c r="E147" s="29"/>
      <c r="F147" s="29"/>
      <c r="G147" s="29"/>
      <c r="H147" s="29"/>
      <c r="I147" s="29"/>
      <c r="J147" s="29"/>
      <c r="K147" s="29"/>
      <c r="L147" s="29"/>
      <c r="M147" s="75">
        <v>3.07</v>
      </c>
      <c r="N147" s="29" t="s">
        <v>186</v>
      </c>
      <c r="O147" s="126"/>
    </row>
    <row r="148" spans="1:15" ht="15.75">
      <c r="A148" s="28"/>
      <c r="B148" s="29"/>
      <c r="C148" s="29"/>
      <c r="D148" s="29"/>
      <c r="E148" s="29"/>
      <c r="F148" s="29"/>
      <c r="G148" s="29"/>
      <c r="H148" s="29"/>
      <c r="I148" s="29"/>
      <c r="J148" s="29"/>
      <c r="K148" s="29"/>
      <c r="L148" s="29"/>
      <c r="M148" s="29"/>
      <c r="N148" s="29"/>
      <c r="O148" s="126"/>
    </row>
    <row r="149" spans="1:15" ht="15.75">
      <c r="A149" s="28"/>
      <c r="B149" s="29"/>
      <c r="C149" s="29"/>
      <c r="D149" s="29"/>
      <c r="E149" s="29"/>
      <c r="F149" s="29"/>
      <c r="G149" s="29"/>
      <c r="H149" s="29"/>
      <c r="I149" s="29"/>
      <c r="J149" s="29"/>
      <c r="K149" s="29"/>
      <c r="L149" s="29"/>
      <c r="M149" s="29"/>
      <c r="N149" s="29"/>
      <c r="O149" s="126"/>
    </row>
    <row r="150" spans="1:15" ht="15.75">
      <c r="A150" s="8"/>
      <c r="B150" s="10"/>
      <c r="C150" s="10"/>
      <c r="D150" s="10"/>
      <c r="E150" s="10"/>
      <c r="F150" s="10"/>
      <c r="G150" s="10"/>
      <c r="H150" s="10"/>
      <c r="I150" s="10"/>
      <c r="J150" s="10"/>
      <c r="K150" s="10"/>
      <c r="L150" s="10"/>
      <c r="M150" s="10"/>
      <c r="N150" s="10"/>
      <c r="O150" s="126"/>
    </row>
    <row r="151" spans="1:15" ht="19.5" thickBot="1">
      <c r="A151" s="132"/>
      <c r="B151" s="133" t="str">
        <f>B102</f>
        <v>FFP4 INVESTOR REPORT QUARTER ENDING APRIL 2003</v>
      </c>
      <c r="C151" s="138"/>
      <c r="D151" s="138"/>
      <c r="E151" s="138"/>
      <c r="F151" s="138"/>
      <c r="G151" s="138"/>
      <c r="H151" s="138"/>
      <c r="I151" s="138"/>
      <c r="J151" s="138"/>
      <c r="K151" s="138"/>
      <c r="L151" s="138"/>
      <c r="M151" s="138"/>
      <c r="N151" s="139"/>
      <c r="O151" s="126"/>
    </row>
    <row r="152" spans="1:15" ht="15.75">
      <c r="A152" s="76"/>
      <c r="B152" s="77" t="s">
        <v>101</v>
      </c>
      <c r="C152" s="78"/>
      <c r="D152" s="78"/>
      <c r="E152" s="78"/>
      <c r="F152" s="78"/>
      <c r="G152" s="78"/>
      <c r="H152" s="79"/>
      <c r="I152" s="79"/>
      <c r="J152" s="79"/>
      <c r="K152" s="80">
        <f>M42</f>
        <v>37741</v>
      </c>
      <c r="L152" s="5"/>
      <c r="M152" s="5"/>
      <c r="N152" s="5"/>
      <c r="O152" s="126"/>
    </row>
    <row r="153" spans="1:15" ht="15.75">
      <c r="A153" s="82"/>
      <c r="B153" s="83"/>
      <c r="C153" s="84"/>
      <c r="D153" s="84"/>
      <c r="E153" s="84"/>
      <c r="F153" s="84"/>
      <c r="G153" s="84"/>
      <c r="H153" s="85"/>
      <c r="I153" s="85"/>
      <c r="J153" s="85"/>
      <c r="K153" s="85"/>
      <c r="L153" s="10"/>
      <c r="M153" s="10"/>
      <c r="N153" s="10"/>
      <c r="O153" s="126"/>
    </row>
    <row r="154" spans="1:15" ht="15.75">
      <c r="A154" s="86"/>
      <c r="B154" s="40" t="s">
        <v>102</v>
      </c>
      <c r="C154" s="87"/>
      <c r="D154" s="87"/>
      <c r="E154" s="87"/>
      <c r="F154" s="87"/>
      <c r="G154" s="87"/>
      <c r="H154" s="71"/>
      <c r="I154" s="71"/>
      <c r="J154" s="71"/>
      <c r="K154" s="88">
        <v>0.08185</v>
      </c>
      <c r="L154" s="29"/>
      <c r="M154" s="29"/>
      <c r="N154" s="29"/>
      <c r="O154" s="126"/>
    </row>
    <row r="155" spans="1:15" ht="15.75">
      <c r="A155" s="86"/>
      <c r="B155" s="40" t="s">
        <v>103</v>
      </c>
      <c r="C155" s="87"/>
      <c r="D155" s="87"/>
      <c r="E155" s="87"/>
      <c r="F155" s="87"/>
      <c r="G155" s="87"/>
      <c r="H155" s="71"/>
      <c r="I155" s="71"/>
      <c r="J155" s="71"/>
      <c r="K155" s="45">
        <v>0.07577</v>
      </c>
      <c r="L155" s="29"/>
      <c r="M155" s="29"/>
      <c r="N155" s="29"/>
      <c r="O155" s="126"/>
    </row>
    <row r="156" spans="1:15" ht="15.75">
      <c r="A156" s="86"/>
      <c r="B156" s="40" t="s">
        <v>104</v>
      </c>
      <c r="C156" s="87"/>
      <c r="D156" s="87"/>
      <c r="E156" s="87"/>
      <c r="F156" s="87"/>
      <c r="G156" s="87"/>
      <c r="H156" s="71"/>
      <c r="I156" s="71"/>
      <c r="J156" s="71"/>
      <c r="K156" s="88">
        <f>K154-K155</f>
        <v>0.006080000000000002</v>
      </c>
      <c r="L156" s="29"/>
      <c r="M156" s="29"/>
      <c r="N156" s="29"/>
      <c r="O156" s="126"/>
    </row>
    <row r="157" spans="1:15" ht="15.75">
      <c r="A157" s="86"/>
      <c r="B157" s="40" t="s">
        <v>105</v>
      </c>
      <c r="C157" s="87"/>
      <c r="D157" s="87"/>
      <c r="E157" s="87"/>
      <c r="F157" s="87"/>
      <c r="G157" s="87"/>
      <c r="H157" s="71"/>
      <c r="I157" s="71"/>
      <c r="J157" s="71"/>
      <c r="K157" s="88">
        <v>0.0603</v>
      </c>
      <c r="L157" s="29"/>
      <c r="M157" s="29"/>
      <c r="N157" s="29"/>
      <c r="O157" s="126"/>
    </row>
    <row r="158" spans="1:15" ht="15.75">
      <c r="A158" s="86"/>
      <c r="B158" s="40" t="s">
        <v>106</v>
      </c>
      <c r="C158" s="87"/>
      <c r="D158" s="87"/>
      <c r="E158" s="87"/>
      <c r="F158" s="87"/>
      <c r="G158" s="87"/>
      <c r="H158" s="71"/>
      <c r="I158" s="71"/>
      <c r="J158" s="71"/>
      <c r="K158" s="88">
        <f>M31</f>
        <v>0.04279048635529101</v>
      </c>
      <c r="L158" s="29"/>
      <c r="M158" s="29"/>
      <c r="N158" s="29"/>
      <c r="O158" s="126"/>
    </row>
    <row r="159" spans="1:15" ht="15.75">
      <c r="A159" s="86"/>
      <c r="B159" s="40" t="s">
        <v>107</v>
      </c>
      <c r="C159" s="87"/>
      <c r="D159" s="87"/>
      <c r="E159" s="87"/>
      <c r="F159" s="87"/>
      <c r="G159" s="87"/>
      <c r="H159" s="71"/>
      <c r="I159" s="71"/>
      <c r="J159" s="71"/>
      <c r="K159" s="88">
        <f>K157-K158</f>
        <v>0.017509513644708992</v>
      </c>
      <c r="L159" s="29"/>
      <c r="M159" s="29"/>
      <c r="N159" s="29"/>
      <c r="O159" s="126"/>
    </row>
    <row r="160" spans="1:15" ht="15.75">
      <c r="A160" s="86"/>
      <c r="B160" s="40" t="s">
        <v>108</v>
      </c>
      <c r="C160" s="87"/>
      <c r="D160" s="87"/>
      <c r="E160" s="87"/>
      <c r="F160" s="87"/>
      <c r="G160" s="87"/>
      <c r="H160" s="71"/>
      <c r="I160" s="71"/>
      <c r="J160" s="71"/>
      <c r="K160" s="89" t="s">
        <v>174</v>
      </c>
      <c r="L160" s="29"/>
      <c r="M160" s="29"/>
      <c r="N160" s="29"/>
      <c r="O160" s="126"/>
    </row>
    <row r="161" spans="1:15" ht="15.75">
      <c r="A161" s="86"/>
      <c r="B161" s="40" t="s">
        <v>109</v>
      </c>
      <c r="C161" s="87"/>
      <c r="D161" s="87"/>
      <c r="E161" s="87"/>
      <c r="F161" s="87"/>
      <c r="G161" s="87"/>
      <c r="H161" s="71"/>
      <c r="I161" s="71"/>
      <c r="J161" s="71"/>
      <c r="K161" s="90">
        <v>19.03</v>
      </c>
      <c r="L161" s="29" t="s">
        <v>178</v>
      </c>
      <c r="M161" s="29"/>
      <c r="N161" s="29"/>
      <c r="O161" s="126"/>
    </row>
    <row r="162" spans="1:15" ht="15.75">
      <c r="A162" s="86"/>
      <c r="B162" s="40" t="s">
        <v>110</v>
      </c>
      <c r="C162" s="87"/>
      <c r="D162" s="87"/>
      <c r="E162" s="87"/>
      <c r="F162" s="87"/>
      <c r="G162" s="87"/>
      <c r="H162" s="71"/>
      <c r="I162" s="71"/>
      <c r="J162" s="71"/>
      <c r="K162" s="90">
        <v>15.074</v>
      </c>
      <c r="L162" s="29" t="s">
        <v>178</v>
      </c>
      <c r="M162" s="29"/>
      <c r="N162" s="29"/>
      <c r="O162" s="126"/>
    </row>
    <row r="163" spans="1:15" ht="15.75">
      <c r="A163" s="86"/>
      <c r="B163" s="40" t="s">
        <v>111</v>
      </c>
      <c r="C163" s="87"/>
      <c r="D163" s="87"/>
      <c r="E163" s="87"/>
      <c r="F163" s="87"/>
      <c r="G163" s="87"/>
      <c r="H163" s="71"/>
      <c r="I163" s="71"/>
      <c r="J163" s="71"/>
      <c r="K163" s="88">
        <f>G54/'Jan 03'!M54</f>
        <v>0.04605610436618656</v>
      </c>
      <c r="L163" s="29"/>
      <c r="M163" s="29"/>
      <c r="N163" s="29"/>
      <c r="O163" s="126"/>
    </row>
    <row r="164" spans="1:15" ht="15.75">
      <c r="A164" s="86"/>
      <c r="B164" s="40" t="s">
        <v>112</v>
      </c>
      <c r="C164" s="87"/>
      <c r="D164" s="87"/>
      <c r="E164" s="87"/>
      <c r="F164" s="87"/>
      <c r="G164" s="87"/>
      <c r="H164" s="71"/>
      <c r="I164" s="71"/>
      <c r="J164" s="71"/>
      <c r="K164" s="88">
        <v>0.1523</v>
      </c>
      <c r="L164" s="29"/>
      <c r="M164" s="29"/>
      <c r="N164" s="29"/>
      <c r="O164" s="126"/>
    </row>
    <row r="165" spans="1:15" ht="15.75">
      <c r="A165" s="86"/>
      <c r="B165" s="40"/>
      <c r="C165" s="40"/>
      <c r="D165" s="40"/>
      <c r="E165" s="40"/>
      <c r="F165" s="40"/>
      <c r="G165" s="40"/>
      <c r="H165" s="29"/>
      <c r="I165" s="29"/>
      <c r="J165" s="29"/>
      <c r="K165" s="67"/>
      <c r="L165" s="29"/>
      <c r="M165" s="91"/>
      <c r="N165" s="29"/>
      <c r="O165" s="126"/>
    </row>
    <row r="166" spans="1:15" ht="15.75">
      <c r="A166" s="92"/>
      <c r="B166" s="17" t="s">
        <v>113</v>
      </c>
      <c r="C166" s="93"/>
      <c r="D166" s="93"/>
      <c r="E166" s="94"/>
      <c r="F166" s="93"/>
      <c r="G166" s="94"/>
      <c r="H166" s="93"/>
      <c r="I166" s="94"/>
      <c r="J166" s="21" t="s">
        <v>166</v>
      </c>
      <c r="K166" s="95" t="s">
        <v>175</v>
      </c>
      <c r="L166" s="10"/>
      <c r="M166" s="10"/>
      <c r="N166" s="10"/>
      <c r="O166" s="126"/>
    </row>
    <row r="167" spans="1:15" ht="15.75">
      <c r="A167" s="96"/>
      <c r="B167" s="40" t="s">
        <v>114</v>
      </c>
      <c r="C167" s="60"/>
      <c r="D167" s="60"/>
      <c r="E167" s="60"/>
      <c r="F167" s="60"/>
      <c r="G167" s="29"/>
      <c r="H167" s="29"/>
      <c r="I167" s="29"/>
      <c r="J167" s="34">
        <v>18</v>
      </c>
      <c r="K167" s="97">
        <v>788</v>
      </c>
      <c r="L167" s="29"/>
      <c r="M167" s="91"/>
      <c r="N167" s="98"/>
      <c r="O167" s="126"/>
    </row>
    <row r="168" spans="1:15" ht="15.75">
      <c r="A168" s="96"/>
      <c r="B168" s="40" t="s">
        <v>115</v>
      </c>
      <c r="C168" s="60"/>
      <c r="D168" s="60"/>
      <c r="E168" s="60"/>
      <c r="F168" s="60"/>
      <c r="G168" s="29"/>
      <c r="H168" s="29"/>
      <c r="I168" s="29"/>
      <c r="J168" s="34">
        <v>0</v>
      </c>
      <c r="K168" s="97">
        <v>0</v>
      </c>
      <c r="L168" s="29"/>
      <c r="M168" s="91"/>
      <c r="N168" s="98"/>
      <c r="O168" s="126"/>
    </row>
    <row r="169" spans="1:15" ht="15.75">
      <c r="A169" s="96"/>
      <c r="B169" s="189" t="s">
        <v>116</v>
      </c>
      <c r="C169" s="60"/>
      <c r="D169" s="60"/>
      <c r="E169" s="60"/>
      <c r="F169" s="60"/>
      <c r="G169" s="29"/>
      <c r="H169" s="29"/>
      <c r="I169" s="29"/>
      <c r="J169" s="29"/>
      <c r="K169" s="97">
        <v>0</v>
      </c>
      <c r="L169" s="29"/>
      <c r="M169" s="91"/>
      <c r="N169" s="98"/>
      <c r="O169" s="126"/>
    </row>
    <row r="170" spans="1:15" ht="15.75">
      <c r="A170" s="96"/>
      <c r="B170" s="189" t="s">
        <v>117</v>
      </c>
      <c r="C170" s="60"/>
      <c r="D170" s="60"/>
      <c r="E170" s="60"/>
      <c r="F170" s="60"/>
      <c r="G170" s="29"/>
      <c r="H170" s="29"/>
      <c r="I170" s="29"/>
      <c r="J170" s="29"/>
      <c r="K170" s="69" t="s">
        <v>173</v>
      </c>
      <c r="L170" s="29"/>
      <c r="M170" s="91"/>
      <c r="N170" s="98"/>
      <c r="O170" s="126"/>
    </row>
    <row r="171" spans="1:15" ht="15.75">
      <c r="A171" s="99"/>
      <c r="B171" s="189" t="s">
        <v>118</v>
      </c>
      <c r="C171" s="60"/>
      <c r="D171" s="60"/>
      <c r="E171" s="40"/>
      <c r="F171" s="40"/>
      <c r="G171" s="40"/>
      <c r="H171" s="29"/>
      <c r="I171" s="29"/>
      <c r="J171" s="29"/>
      <c r="K171" s="97"/>
      <c r="L171" s="29"/>
      <c r="M171" s="91"/>
      <c r="N171" s="100"/>
      <c r="O171" s="126"/>
    </row>
    <row r="172" spans="1:15" ht="15.75">
      <c r="A172" s="96"/>
      <c r="B172" s="40" t="s">
        <v>119</v>
      </c>
      <c r="C172" s="60"/>
      <c r="D172" s="60"/>
      <c r="E172" s="60"/>
      <c r="F172" s="60"/>
      <c r="G172" s="60"/>
      <c r="H172" s="29"/>
      <c r="I172" s="29"/>
      <c r="J172" s="29">
        <v>0</v>
      </c>
      <c r="K172" s="97">
        <f>M123</f>
        <v>0</v>
      </c>
      <c r="L172" s="29" t="s">
        <v>207</v>
      </c>
      <c r="M172" s="91"/>
      <c r="N172" s="100"/>
      <c r="O172" s="126"/>
    </row>
    <row r="173" spans="1:15" ht="15.75">
      <c r="A173" s="96"/>
      <c r="B173" s="40" t="s">
        <v>120</v>
      </c>
      <c r="C173" s="60"/>
      <c r="D173" s="60"/>
      <c r="E173" s="60"/>
      <c r="F173" s="60"/>
      <c r="G173" s="60"/>
      <c r="H173" s="29"/>
      <c r="I173" s="29"/>
      <c r="J173" s="29">
        <v>17</v>
      </c>
      <c r="K173" s="97">
        <f>'Jan 03'!K173+M123</f>
        <v>135</v>
      </c>
      <c r="L173" s="29"/>
      <c r="M173" s="91"/>
      <c r="N173" s="100"/>
      <c r="O173" s="126"/>
    </row>
    <row r="174" spans="1:15" ht="15.75">
      <c r="A174" s="96"/>
      <c r="B174" s="40" t="s">
        <v>204</v>
      </c>
      <c r="C174" s="60"/>
      <c r="D174" s="60"/>
      <c r="E174" s="60"/>
      <c r="F174" s="60"/>
      <c r="G174" s="60"/>
      <c r="H174" s="29"/>
      <c r="I174" s="29"/>
      <c r="J174" s="29"/>
      <c r="K174" s="97">
        <v>0</v>
      </c>
      <c r="L174" s="29"/>
      <c r="M174" s="91"/>
      <c r="N174" s="100"/>
      <c r="O174" s="126"/>
    </row>
    <row r="175" spans="1:15" ht="15.75">
      <c r="A175" s="99"/>
      <c r="B175" s="189" t="s">
        <v>121</v>
      </c>
      <c r="C175" s="60"/>
      <c r="D175" s="60"/>
      <c r="E175" s="40"/>
      <c r="F175" s="40"/>
      <c r="G175" s="40"/>
      <c r="H175" s="29"/>
      <c r="I175" s="29"/>
      <c r="J175" s="29"/>
      <c r="K175" s="97"/>
      <c r="L175" s="29"/>
      <c r="M175" s="91"/>
      <c r="N175" s="100"/>
      <c r="O175" s="126"/>
    </row>
    <row r="176" spans="1:15" ht="15.75">
      <c r="A176" s="99"/>
      <c r="B176" s="40" t="s">
        <v>122</v>
      </c>
      <c r="C176" s="60"/>
      <c r="D176" s="60"/>
      <c r="E176" s="40"/>
      <c r="F176" s="40"/>
      <c r="G176" s="40"/>
      <c r="H176" s="29"/>
      <c r="I176" s="29"/>
      <c r="J176" s="29">
        <v>0</v>
      </c>
      <c r="K176" s="97">
        <v>0</v>
      </c>
      <c r="L176" s="29"/>
      <c r="M176" s="91"/>
      <c r="N176" s="100"/>
      <c r="O176" s="126"/>
    </row>
    <row r="177" spans="1:15" ht="15.75">
      <c r="A177" s="96"/>
      <c r="B177" s="40" t="s">
        <v>123</v>
      </c>
      <c r="C177" s="60"/>
      <c r="D177" s="60"/>
      <c r="E177" s="101"/>
      <c r="F177" s="101"/>
      <c r="G177" s="102"/>
      <c r="H177" s="29"/>
      <c r="I177" s="29"/>
      <c r="J177" s="29"/>
      <c r="K177" s="69">
        <v>0</v>
      </c>
      <c r="L177" s="29"/>
      <c r="M177" s="91"/>
      <c r="N177" s="100"/>
      <c r="O177" s="126"/>
    </row>
    <row r="178" spans="1:15" ht="15.75">
      <c r="A178" s="96"/>
      <c r="B178" s="40" t="s">
        <v>124</v>
      </c>
      <c r="C178" s="60"/>
      <c r="D178" s="60"/>
      <c r="E178" s="101"/>
      <c r="F178" s="101"/>
      <c r="G178" s="102"/>
      <c r="H178" s="29"/>
      <c r="I178" s="29"/>
      <c r="J178" s="29"/>
      <c r="K178" s="69">
        <v>0</v>
      </c>
      <c r="L178" s="29"/>
      <c r="M178" s="91"/>
      <c r="N178" s="100"/>
      <c r="O178" s="126"/>
    </row>
    <row r="179" spans="1:15" ht="15.75">
      <c r="A179" s="96"/>
      <c r="B179" s="40" t="s">
        <v>125</v>
      </c>
      <c r="C179" s="60"/>
      <c r="D179" s="60"/>
      <c r="E179" s="103"/>
      <c r="F179" s="101"/>
      <c r="G179" s="102"/>
      <c r="H179" s="29"/>
      <c r="I179" s="29"/>
      <c r="J179" s="29"/>
      <c r="K179" s="104">
        <v>0</v>
      </c>
      <c r="L179" s="29"/>
      <c r="M179" s="91"/>
      <c r="N179" s="100"/>
      <c r="O179" s="126"/>
    </row>
    <row r="180" spans="1:15" ht="15.75">
      <c r="A180" s="96"/>
      <c r="B180" s="40"/>
      <c r="C180" s="60"/>
      <c r="D180" s="60"/>
      <c r="E180" s="103"/>
      <c r="F180" s="101"/>
      <c r="G180" s="102"/>
      <c r="H180" s="29"/>
      <c r="I180" s="29"/>
      <c r="J180" s="29"/>
      <c r="K180" s="104"/>
      <c r="L180" s="29"/>
      <c r="M180" s="91"/>
      <c r="N180" s="100"/>
      <c r="O180" s="126"/>
    </row>
    <row r="181" spans="1:15" ht="15.75">
      <c r="A181" s="8"/>
      <c r="B181" s="17" t="s">
        <v>126</v>
      </c>
      <c r="C181" s="93"/>
      <c r="D181" s="93"/>
      <c r="E181" s="94"/>
      <c r="F181" s="93"/>
      <c r="G181" s="94"/>
      <c r="H181" s="93"/>
      <c r="I181" s="95" t="s">
        <v>166</v>
      </c>
      <c r="J181" s="21" t="s">
        <v>167</v>
      </c>
      <c r="K181" s="95" t="s">
        <v>176</v>
      </c>
      <c r="L181" s="21" t="s">
        <v>167</v>
      </c>
      <c r="M181" s="10"/>
      <c r="N181" s="105"/>
      <c r="O181" s="126"/>
    </row>
    <row r="182" spans="1:15" ht="15.75">
      <c r="A182" s="28"/>
      <c r="B182" s="60" t="s">
        <v>127</v>
      </c>
      <c r="C182" s="106"/>
      <c r="D182" s="106"/>
      <c r="E182" s="60"/>
      <c r="F182" s="106"/>
      <c r="G182" s="29"/>
      <c r="H182" s="106"/>
      <c r="I182" s="60">
        <v>2016</v>
      </c>
      <c r="J182" s="106">
        <f>I182/I187</f>
        <v>0.976271186440678</v>
      </c>
      <c r="K182" s="59">
        <v>100295</v>
      </c>
      <c r="L182" s="107">
        <f>K182/K187</f>
        <v>0.983766552231486</v>
      </c>
      <c r="M182" s="91"/>
      <c r="N182" s="100"/>
      <c r="O182" s="126"/>
    </row>
    <row r="183" spans="1:15" ht="15.75">
      <c r="A183" s="28"/>
      <c r="B183" s="60" t="s">
        <v>128</v>
      </c>
      <c r="C183" s="106"/>
      <c r="D183" s="106"/>
      <c r="E183" s="60"/>
      <c r="F183" s="106"/>
      <c r="G183" s="29"/>
      <c r="H183" s="108"/>
      <c r="I183" s="60">
        <v>21</v>
      </c>
      <c r="J183" s="106">
        <f>I183/I187</f>
        <v>0.010169491525423728</v>
      </c>
      <c r="K183" s="59">
        <v>645</v>
      </c>
      <c r="L183" s="107">
        <f>K183/K187</f>
        <v>0.006326630701324178</v>
      </c>
      <c r="M183" s="91"/>
      <c r="N183" s="100"/>
      <c r="O183" s="126"/>
    </row>
    <row r="184" spans="1:15" ht="15.75">
      <c r="A184" s="28"/>
      <c r="B184" s="60" t="s">
        <v>129</v>
      </c>
      <c r="C184" s="106"/>
      <c r="D184" s="106"/>
      <c r="E184" s="60"/>
      <c r="F184" s="106"/>
      <c r="G184" s="29"/>
      <c r="H184" s="108"/>
      <c r="I184" s="60">
        <v>7</v>
      </c>
      <c r="J184" s="106">
        <f>I184/I187</f>
        <v>0.003389830508474576</v>
      </c>
      <c r="K184" s="59">
        <v>277</v>
      </c>
      <c r="L184" s="107">
        <f>K184/K187</f>
        <v>0.0027170181461500737</v>
      </c>
      <c r="M184" s="91"/>
      <c r="N184" s="100"/>
      <c r="O184" s="126"/>
    </row>
    <row r="185" spans="1:15" ht="15.75">
      <c r="A185" s="28"/>
      <c r="B185" s="60" t="s">
        <v>130</v>
      </c>
      <c r="C185" s="106"/>
      <c r="D185" s="106"/>
      <c r="E185" s="60"/>
      <c r="F185" s="106"/>
      <c r="G185" s="29"/>
      <c r="H185" s="108"/>
      <c r="I185" s="60">
        <f>3+2+2+14</f>
        <v>21</v>
      </c>
      <c r="J185" s="106">
        <f>I185/I187</f>
        <v>0.010169491525423728</v>
      </c>
      <c r="K185" s="59">
        <v>733</v>
      </c>
      <c r="L185" s="107">
        <f>K185/K187</f>
        <v>0.007189798921039725</v>
      </c>
      <c r="M185" s="91"/>
      <c r="N185" s="100"/>
      <c r="O185" s="126"/>
    </row>
    <row r="186" spans="1:15" ht="15.75">
      <c r="A186" s="28"/>
      <c r="B186" s="31"/>
      <c r="C186" s="106"/>
      <c r="D186" s="106"/>
      <c r="E186" s="60"/>
      <c r="F186" s="106"/>
      <c r="G186" s="29"/>
      <c r="H186" s="108"/>
      <c r="I186" s="60"/>
      <c r="J186" s="106"/>
      <c r="K186" s="59"/>
      <c r="L186" s="107"/>
      <c r="M186" s="91"/>
      <c r="N186" s="100"/>
      <c r="O186" s="126"/>
    </row>
    <row r="187" spans="1:15" ht="15.75">
      <c r="A187" s="28"/>
      <c r="B187" s="29"/>
      <c r="C187" s="29"/>
      <c r="D187" s="29"/>
      <c r="E187" s="29"/>
      <c r="F187" s="29"/>
      <c r="G187" s="29"/>
      <c r="H187" s="29"/>
      <c r="I187" s="38">
        <f>SUM(I182:I186)</f>
        <v>2065</v>
      </c>
      <c r="J187" s="110">
        <f>SUM(J182:J186)</f>
        <v>0.9999999999999999</v>
      </c>
      <c r="K187" s="59">
        <f>SUM(K182:K186)</f>
        <v>101950</v>
      </c>
      <c r="L187" s="110">
        <f>SUM(L182:L186)</f>
        <v>1</v>
      </c>
      <c r="M187" s="29"/>
      <c r="N187" s="29"/>
      <c r="O187" s="126"/>
    </row>
    <row r="188" spans="1:15" ht="15.75">
      <c r="A188" s="28"/>
      <c r="B188" s="29"/>
      <c r="C188" s="29"/>
      <c r="D188" s="29"/>
      <c r="E188" s="29"/>
      <c r="F188" s="29"/>
      <c r="G188" s="29"/>
      <c r="H188" s="29"/>
      <c r="I188" s="38"/>
      <c r="J188" s="110"/>
      <c r="K188" s="59"/>
      <c r="L188" s="110"/>
      <c r="M188" s="29"/>
      <c r="N188" s="29"/>
      <c r="O188" s="126"/>
    </row>
    <row r="189" spans="1:15" ht="15.75">
      <c r="A189" s="8"/>
      <c r="B189" s="10"/>
      <c r="C189" s="10"/>
      <c r="D189" s="10"/>
      <c r="E189" s="10"/>
      <c r="F189" s="10"/>
      <c r="G189" s="10"/>
      <c r="H189" s="10"/>
      <c r="I189" s="61"/>
      <c r="J189" s="113"/>
      <c r="K189" s="114"/>
      <c r="L189" s="113"/>
      <c r="M189" s="10"/>
      <c r="N189" s="10"/>
      <c r="O189" s="126"/>
    </row>
    <row r="190" spans="1:15" ht="15.75">
      <c r="A190" s="115"/>
      <c r="B190" s="17" t="s">
        <v>132</v>
      </c>
      <c r="C190" s="116"/>
      <c r="D190" s="116"/>
      <c r="E190" s="21" t="s">
        <v>147</v>
      </c>
      <c r="F190" s="19"/>
      <c r="G190" s="17" t="s">
        <v>156</v>
      </c>
      <c r="H190" s="15"/>
      <c r="I190" s="15"/>
      <c r="J190" s="15"/>
      <c r="K190" s="15"/>
      <c r="L190" s="15"/>
      <c r="M190" s="15"/>
      <c r="N190" s="15"/>
      <c r="O190" s="126"/>
    </row>
    <row r="191" spans="1:15" ht="15.75">
      <c r="A191" s="115"/>
      <c r="B191" s="15"/>
      <c r="C191" s="15"/>
      <c r="D191" s="15"/>
      <c r="E191" s="10"/>
      <c r="F191" s="10"/>
      <c r="G191" s="10"/>
      <c r="H191" s="15"/>
      <c r="I191" s="15"/>
      <c r="J191" s="15"/>
      <c r="K191" s="15"/>
      <c r="L191" s="15"/>
      <c r="M191" s="15"/>
      <c r="N191" s="15"/>
      <c r="O191" s="126"/>
    </row>
    <row r="192" spans="1:15" ht="15.75">
      <c r="A192" s="115"/>
      <c r="B192" s="16" t="s">
        <v>133</v>
      </c>
      <c r="C192" s="117"/>
      <c r="D192" s="117"/>
      <c r="E192" s="118" t="s">
        <v>148</v>
      </c>
      <c r="F192" s="16"/>
      <c r="G192" s="16" t="s">
        <v>157</v>
      </c>
      <c r="H192" s="117"/>
      <c r="I192" s="117"/>
      <c r="J192" s="15"/>
      <c r="K192" s="15"/>
      <c r="L192" s="15"/>
      <c r="M192" s="15"/>
      <c r="N192" s="15"/>
      <c r="O192" s="126"/>
    </row>
    <row r="193" spans="1:15" ht="15.75">
      <c r="A193" s="115"/>
      <c r="B193" s="16" t="s">
        <v>134</v>
      </c>
      <c r="C193" s="117"/>
      <c r="D193" s="117"/>
      <c r="E193" s="118" t="s">
        <v>149</v>
      </c>
      <c r="F193" s="16"/>
      <c r="G193" s="16" t="s">
        <v>158</v>
      </c>
      <c r="H193" s="117"/>
      <c r="I193" s="117"/>
      <c r="J193" s="15"/>
      <c r="K193" s="15"/>
      <c r="L193" s="15"/>
      <c r="M193" s="15"/>
      <c r="N193" s="15"/>
      <c r="O193" s="126"/>
    </row>
    <row r="194" spans="1:15" ht="15.75">
      <c r="A194" s="115"/>
      <c r="B194" s="16"/>
      <c r="C194" s="117"/>
      <c r="D194" s="117"/>
      <c r="E194" s="118"/>
      <c r="F194" s="16"/>
      <c r="G194" s="16"/>
      <c r="H194" s="117"/>
      <c r="I194" s="117"/>
      <c r="J194" s="15"/>
      <c r="K194" s="15"/>
      <c r="L194" s="15"/>
      <c r="M194" s="15"/>
      <c r="N194" s="15"/>
      <c r="O194" s="126"/>
    </row>
    <row r="195" spans="1:15" ht="15.75">
      <c r="A195" s="115"/>
      <c r="B195" s="16"/>
      <c r="C195" s="117"/>
      <c r="D195" s="117"/>
      <c r="E195" s="118"/>
      <c r="F195" s="16"/>
      <c r="G195" s="16"/>
      <c r="H195" s="117"/>
      <c r="I195" s="117"/>
      <c r="J195" s="15"/>
      <c r="K195" s="15"/>
      <c r="L195" s="15"/>
      <c r="M195" s="15"/>
      <c r="N195" s="15"/>
      <c r="O195" s="126"/>
    </row>
    <row r="196" spans="1:15" ht="18.75">
      <c r="A196" s="115"/>
      <c r="B196" s="54" t="str">
        <f>B151</f>
        <v>FFP4 INVESTOR REPORT QUARTER ENDING APRIL 2003</v>
      </c>
      <c r="C196" s="117"/>
      <c r="D196" s="117"/>
      <c r="E196" s="118"/>
      <c r="F196" s="16"/>
      <c r="G196" s="16"/>
      <c r="H196" s="117"/>
      <c r="I196" s="117"/>
      <c r="J196" s="15"/>
      <c r="K196" s="15"/>
      <c r="L196" s="15"/>
      <c r="M196" s="15"/>
      <c r="N196" s="15"/>
      <c r="O196" s="126"/>
    </row>
    <row r="197" spans="1:14" ht="15">
      <c r="A197" s="127"/>
      <c r="B197" s="127"/>
      <c r="C197" s="127"/>
      <c r="D197" s="127"/>
      <c r="E197" s="127"/>
      <c r="F197" s="127"/>
      <c r="G197" s="127"/>
      <c r="H197" s="127"/>
      <c r="I197" s="127"/>
      <c r="J197" s="127"/>
      <c r="K197" s="127"/>
      <c r="L197" s="127"/>
      <c r="M197" s="127"/>
      <c r="N197" s="127"/>
    </row>
  </sheetData>
  <printOptions horizontalCentered="1" verticalCentered="1"/>
  <pageMargins left="0.5118110236220472" right="0.5118110236220472" top="0.2755905511811024" bottom="0.6299212598425197" header="0" footer="0"/>
  <pageSetup horizontalDpi="600" verticalDpi="600" orientation="landscape" paperSize="9" scale="50" r:id="rId2"/>
  <headerFooter alignWithMargins="0">
    <oddFooter xml:space="preserve">&amp;L </oddFooter>
  </headerFooter>
  <rowBreaks count="3" manualBreakCount="3">
    <brk id="49" max="14" man="1"/>
    <brk id="102" max="14" man="1"/>
    <brk id="151" max="14" man="1"/>
  </rowBreaks>
  <drawing r:id="rId1"/>
</worksheet>
</file>

<file path=xl/worksheets/sheet17.xml><?xml version="1.0" encoding="utf-8"?>
<worksheet xmlns="http://schemas.openxmlformats.org/spreadsheetml/2006/main" xmlns:r="http://schemas.openxmlformats.org/officeDocument/2006/relationships">
  <dimension ref="A1:O197"/>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4" width="9.6640625" style="1" customWidth="1"/>
    <col min="5" max="5" width="13.6640625" style="1" customWidth="1"/>
    <col min="6" max="6" width="3.6640625" style="1" customWidth="1"/>
    <col min="7" max="7" width="12.6640625" style="1" customWidth="1"/>
    <col min="8" max="8" width="3.6640625" style="1" customWidth="1"/>
    <col min="9" max="9" width="12.6640625" style="1" customWidth="1"/>
    <col min="10" max="10" width="6.6640625" style="1" customWidth="1"/>
    <col min="11" max="11" width="12.6640625" style="1" customWidth="1"/>
    <col min="12" max="12" width="6.6640625" style="1" customWidth="1"/>
    <col min="13" max="13" width="14.6640625" style="1" customWidth="1"/>
    <col min="14" max="14" width="21.5546875" style="1" customWidth="1"/>
    <col min="15" max="16384" width="9.6640625" style="1" customWidth="1"/>
  </cols>
  <sheetData>
    <row r="1" spans="1:15" ht="20.25">
      <c r="A1" s="2"/>
      <c r="B1" s="3" t="s">
        <v>0</v>
      </c>
      <c r="C1" s="4"/>
      <c r="D1" s="4"/>
      <c r="E1" s="5"/>
      <c r="F1" s="5"/>
      <c r="G1" s="5"/>
      <c r="H1" s="5"/>
      <c r="I1" s="5"/>
      <c r="J1" s="5"/>
      <c r="K1" s="5"/>
      <c r="L1" s="5"/>
      <c r="M1" s="5"/>
      <c r="N1" s="5"/>
      <c r="O1" s="126"/>
    </row>
    <row r="2" spans="1:15" ht="15.75">
      <c r="A2" s="8"/>
      <c r="B2" s="9"/>
      <c r="C2" s="9"/>
      <c r="D2" s="9"/>
      <c r="E2" s="10"/>
      <c r="F2" s="10"/>
      <c r="G2" s="10"/>
      <c r="H2" s="10"/>
      <c r="I2" s="10"/>
      <c r="J2" s="10"/>
      <c r="K2" s="10"/>
      <c r="L2" s="10"/>
      <c r="M2" s="10"/>
      <c r="N2" s="10"/>
      <c r="O2" s="126"/>
    </row>
    <row r="3" spans="1:15" ht="15.75">
      <c r="A3" s="11"/>
      <c r="B3" s="155" t="s">
        <v>1</v>
      </c>
      <c r="C3" s="10"/>
      <c r="D3" s="10"/>
      <c r="E3" s="10"/>
      <c r="F3" s="10"/>
      <c r="G3" s="10"/>
      <c r="H3" s="10"/>
      <c r="I3" s="10"/>
      <c r="J3" s="10"/>
      <c r="K3" s="10"/>
      <c r="L3" s="10"/>
      <c r="M3" s="10"/>
      <c r="N3" s="10"/>
      <c r="O3" s="126"/>
    </row>
    <row r="4" spans="1:15" ht="15.75">
      <c r="A4" s="8"/>
      <c r="B4" s="9"/>
      <c r="C4" s="9"/>
      <c r="D4" s="9"/>
      <c r="E4" s="10"/>
      <c r="F4" s="10"/>
      <c r="G4" s="10"/>
      <c r="H4" s="10"/>
      <c r="I4" s="10"/>
      <c r="J4" s="10"/>
      <c r="K4" s="10"/>
      <c r="L4" s="10"/>
      <c r="M4" s="10"/>
      <c r="N4" s="10"/>
      <c r="O4" s="126"/>
    </row>
    <row r="5" spans="1:15" ht="15.75">
      <c r="A5" s="8"/>
      <c r="B5" s="13" t="s">
        <v>2</v>
      </c>
      <c r="C5" s="14"/>
      <c r="D5" s="14"/>
      <c r="E5" s="10"/>
      <c r="F5" s="10"/>
      <c r="G5" s="10"/>
      <c r="H5" s="10"/>
      <c r="I5" s="10"/>
      <c r="J5" s="10"/>
      <c r="K5" s="10"/>
      <c r="L5" s="10"/>
      <c r="M5" s="10"/>
      <c r="N5" s="10"/>
      <c r="O5" s="126"/>
    </row>
    <row r="6" spans="1:15" ht="15.75">
      <c r="A6" s="8"/>
      <c r="B6" s="13" t="s">
        <v>3</v>
      </c>
      <c r="C6" s="14"/>
      <c r="D6" s="14"/>
      <c r="E6" s="10"/>
      <c r="F6" s="10"/>
      <c r="G6" s="10"/>
      <c r="H6" s="10"/>
      <c r="I6" s="10"/>
      <c r="J6" s="10"/>
      <c r="K6" s="10"/>
      <c r="L6" s="10"/>
      <c r="M6" s="10"/>
      <c r="N6" s="10"/>
      <c r="O6" s="126"/>
    </row>
    <row r="7" spans="1:15" ht="15.75">
      <c r="A7" s="8"/>
      <c r="B7" s="13" t="s">
        <v>4</v>
      </c>
      <c r="C7" s="14"/>
      <c r="D7" s="14"/>
      <c r="E7" s="10"/>
      <c r="F7" s="10"/>
      <c r="G7" s="10"/>
      <c r="H7" s="10"/>
      <c r="I7" s="10"/>
      <c r="J7" s="10"/>
      <c r="K7" s="10"/>
      <c r="L7" s="10"/>
      <c r="M7" s="10"/>
      <c r="N7" s="10"/>
      <c r="O7" s="126"/>
    </row>
    <row r="8" spans="1:15" ht="15.75">
      <c r="A8" s="8"/>
      <c r="B8" s="13" t="s">
        <v>5</v>
      </c>
      <c r="C8" s="14"/>
      <c r="D8" s="14"/>
      <c r="E8" s="10"/>
      <c r="F8" s="10"/>
      <c r="G8" s="10"/>
      <c r="H8" s="10"/>
      <c r="I8" s="10"/>
      <c r="J8" s="10"/>
      <c r="K8" s="10"/>
      <c r="L8" s="10"/>
      <c r="M8" s="10"/>
      <c r="N8" s="10"/>
      <c r="O8" s="126"/>
    </row>
    <row r="9" spans="1:15" ht="15.75">
      <c r="A9" s="8"/>
      <c r="B9" s="156"/>
      <c r="C9" s="14"/>
      <c r="D9" s="14"/>
      <c r="E9" s="10"/>
      <c r="F9" s="10"/>
      <c r="G9" s="10"/>
      <c r="H9" s="10"/>
      <c r="I9" s="10"/>
      <c r="J9" s="10"/>
      <c r="K9" s="10"/>
      <c r="L9" s="10"/>
      <c r="M9" s="10"/>
      <c r="N9" s="10"/>
      <c r="O9" s="126"/>
    </row>
    <row r="10" spans="1:15" ht="15.75">
      <c r="A10" s="8"/>
      <c r="B10" s="13"/>
      <c r="C10" s="14"/>
      <c r="D10" s="14"/>
      <c r="E10" s="16"/>
      <c r="F10" s="16"/>
      <c r="G10" s="10"/>
      <c r="H10" s="10"/>
      <c r="I10" s="10"/>
      <c r="J10" s="10"/>
      <c r="K10" s="10"/>
      <c r="L10" s="10"/>
      <c r="M10" s="10"/>
      <c r="N10" s="10"/>
      <c r="O10" s="126"/>
    </row>
    <row r="11" spans="1:15" ht="15.75">
      <c r="A11" s="8"/>
      <c r="B11" s="17" t="s">
        <v>6</v>
      </c>
      <c r="C11" s="16"/>
      <c r="D11" s="16"/>
      <c r="E11" s="10"/>
      <c r="F11" s="10"/>
      <c r="G11" s="10"/>
      <c r="H11" s="10"/>
      <c r="I11" s="10"/>
      <c r="J11" s="10"/>
      <c r="K11" s="10"/>
      <c r="L11" s="10"/>
      <c r="M11" s="10"/>
      <c r="N11" s="10"/>
      <c r="O11" s="126"/>
    </row>
    <row r="12" spans="1:15" ht="15.75">
      <c r="A12" s="8"/>
      <c r="B12" s="16"/>
      <c r="C12" s="16"/>
      <c r="D12" s="16"/>
      <c r="E12" s="10"/>
      <c r="F12" s="10"/>
      <c r="G12" s="10"/>
      <c r="H12" s="10"/>
      <c r="I12" s="10"/>
      <c r="J12" s="10"/>
      <c r="K12" s="10"/>
      <c r="L12" s="10"/>
      <c r="M12" s="10"/>
      <c r="N12" s="10"/>
      <c r="O12" s="126"/>
    </row>
    <row r="13" spans="1:15" ht="15.75">
      <c r="A13" s="2"/>
      <c r="B13" s="5"/>
      <c r="C13" s="5"/>
      <c r="D13" s="5"/>
      <c r="E13" s="5"/>
      <c r="F13" s="5"/>
      <c r="G13" s="5"/>
      <c r="H13" s="5"/>
      <c r="I13" s="5"/>
      <c r="J13" s="5"/>
      <c r="K13" s="5"/>
      <c r="L13" s="5"/>
      <c r="M13" s="5"/>
      <c r="N13" s="5"/>
      <c r="O13" s="126"/>
    </row>
    <row r="14" spans="1:15" ht="15.75">
      <c r="A14" s="8"/>
      <c r="B14" s="17" t="s">
        <v>192</v>
      </c>
      <c r="C14" s="17"/>
      <c r="D14" s="17"/>
      <c r="E14" s="19"/>
      <c r="F14" s="19"/>
      <c r="G14" s="19"/>
      <c r="H14" s="19"/>
      <c r="I14" s="19"/>
      <c r="J14" s="19"/>
      <c r="K14" s="19"/>
      <c r="L14" s="19"/>
      <c r="M14" s="20" t="s">
        <v>179</v>
      </c>
      <c r="N14" s="19"/>
      <c r="O14" s="126"/>
    </row>
    <row r="15" spans="1:15" ht="15.75">
      <c r="A15" s="8"/>
      <c r="B15" s="17" t="s">
        <v>201</v>
      </c>
      <c r="C15" s="17"/>
      <c r="D15" s="17"/>
      <c r="E15" s="19"/>
      <c r="F15" s="19"/>
      <c r="G15" s="19"/>
      <c r="H15" s="19"/>
      <c r="I15" s="21"/>
      <c r="J15" s="129"/>
      <c r="K15" s="21" t="s">
        <v>205</v>
      </c>
      <c r="L15" s="129">
        <v>1</v>
      </c>
      <c r="M15" s="20"/>
      <c r="N15" s="19"/>
      <c r="O15" s="126"/>
    </row>
    <row r="16" spans="1:15" ht="15.75">
      <c r="A16" s="8"/>
      <c r="B16" s="17" t="s">
        <v>202</v>
      </c>
      <c r="C16" s="17"/>
      <c r="D16" s="17"/>
      <c r="E16" s="19"/>
      <c r="F16" s="19"/>
      <c r="G16" s="19"/>
      <c r="H16" s="19"/>
      <c r="I16" s="21"/>
      <c r="J16" s="129"/>
      <c r="K16" s="21" t="s">
        <v>205</v>
      </c>
      <c r="L16" s="129">
        <v>1</v>
      </c>
      <c r="M16" s="20"/>
      <c r="N16" s="19"/>
      <c r="O16" s="126"/>
    </row>
    <row r="17" spans="1:15" ht="15.75">
      <c r="A17" s="8"/>
      <c r="B17" s="17" t="s">
        <v>193</v>
      </c>
      <c r="C17" s="17"/>
      <c r="D17" s="17"/>
      <c r="E17" s="19"/>
      <c r="F17" s="19"/>
      <c r="G17" s="19"/>
      <c r="H17" s="19"/>
      <c r="I17" s="19"/>
      <c r="J17" s="19"/>
      <c r="K17" s="19"/>
      <c r="L17" s="19"/>
      <c r="M17" s="21" t="s">
        <v>180</v>
      </c>
      <c r="N17" s="19"/>
      <c r="O17" s="126"/>
    </row>
    <row r="18" spans="1:15" ht="15.75">
      <c r="A18" s="8"/>
      <c r="B18" s="17" t="s">
        <v>7</v>
      </c>
      <c r="C18" s="17"/>
      <c r="D18" s="17"/>
      <c r="E18" s="19"/>
      <c r="F18" s="19"/>
      <c r="G18" s="19"/>
      <c r="H18" s="19"/>
      <c r="I18" s="19"/>
      <c r="J18" s="19"/>
      <c r="K18" s="19"/>
      <c r="L18" s="19"/>
      <c r="M18" s="22">
        <v>37857</v>
      </c>
      <c r="N18" s="19"/>
      <c r="O18" s="126"/>
    </row>
    <row r="19" spans="1:15" ht="15.75">
      <c r="A19" s="8"/>
      <c r="B19" s="10"/>
      <c r="C19" s="10"/>
      <c r="D19" s="10"/>
      <c r="E19" s="10"/>
      <c r="F19" s="10"/>
      <c r="G19" s="10"/>
      <c r="H19" s="10"/>
      <c r="I19" s="10"/>
      <c r="J19" s="10"/>
      <c r="K19" s="10"/>
      <c r="L19" s="10"/>
      <c r="M19" s="23"/>
      <c r="N19" s="10"/>
      <c r="O19" s="126"/>
    </row>
    <row r="20" spans="1:15" ht="15.75">
      <c r="A20" s="8"/>
      <c r="B20" s="24" t="s">
        <v>8</v>
      </c>
      <c r="C20" s="10"/>
      <c r="D20" s="10"/>
      <c r="E20" s="10"/>
      <c r="F20" s="10"/>
      <c r="G20" s="10"/>
      <c r="H20" s="10"/>
      <c r="I20" s="10"/>
      <c r="J20" s="10"/>
      <c r="K20" s="23" t="s">
        <v>168</v>
      </c>
      <c r="L20" s="10"/>
      <c r="M20" s="156"/>
      <c r="N20" s="10"/>
      <c r="O20" s="126"/>
    </row>
    <row r="21" spans="1:15" ht="15.75">
      <c r="A21" s="8"/>
      <c r="B21" s="10"/>
      <c r="C21" s="10"/>
      <c r="D21" s="10"/>
      <c r="E21" s="10"/>
      <c r="F21" s="10"/>
      <c r="G21" s="10"/>
      <c r="H21" s="10"/>
      <c r="I21" s="10"/>
      <c r="J21" s="10"/>
      <c r="K21" s="10"/>
      <c r="L21" s="10"/>
      <c r="M21" s="25"/>
      <c r="N21" s="10"/>
      <c r="O21" s="126"/>
    </row>
    <row r="22" spans="1:15" ht="15.75">
      <c r="A22" s="8"/>
      <c r="B22" s="10"/>
      <c r="C22" s="175" t="s">
        <v>209</v>
      </c>
      <c r="D22" s="175" t="s">
        <v>210</v>
      </c>
      <c r="E22" s="177" t="s">
        <v>139</v>
      </c>
      <c r="F22" s="177"/>
      <c r="G22" s="177" t="s">
        <v>150</v>
      </c>
      <c r="H22" s="177"/>
      <c r="I22" s="177" t="s">
        <v>159</v>
      </c>
      <c r="J22" s="195"/>
      <c r="K22" s="27"/>
      <c r="L22" s="156"/>
      <c r="M22" s="156"/>
      <c r="N22" s="10"/>
      <c r="O22" s="126"/>
    </row>
    <row r="23" spans="1:15" ht="15.75">
      <c r="A23" s="28"/>
      <c r="B23" s="29" t="s">
        <v>9</v>
      </c>
      <c r="C23" s="176" t="s">
        <v>136</v>
      </c>
      <c r="D23" s="176" t="s">
        <v>136</v>
      </c>
      <c r="E23" s="30" t="s">
        <v>140</v>
      </c>
      <c r="F23" s="30"/>
      <c r="G23" s="30" t="s">
        <v>140</v>
      </c>
      <c r="H23" s="30"/>
      <c r="I23" s="30" t="s">
        <v>160</v>
      </c>
      <c r="J23" s="30"/>
      <c r="K23" s="30"/>
      <c r="L23" s="157"/>
      <c r="M23" s="157"/>
      <c r="N23" s="29"/>
      <c r="O23" s="126"/>
    </row>
    <row r="24" spans="1:15" ht="15.75">
      <c r="A24" s="123"/>
      <c r="B24" s="32" t="s">
        <v>10</v>
      </c>
      <c r="C24" s="32"/>
      <c r="D24" s="32"/>
      <c r="E24" s="33" t="s">
        <v>140</v>
      </c>
      <c r="F24" s="33"/>
      <c r="G24" s="33" t="s">
        <v>140</v>
      </c>
      <c r="H24" s="33"/>
      <c r="I24" s="33" t="s">
        <v>160</v>
      </c>
      <c r="J24" s="30"/>
      <c r="K24" s="30"/>
      <c r="L24" s="157"/>
      <c r="M24" s="157"/>
      <c r="N24" s="29"/>
      <c r="O24" s="126"/>
    </row>
    <row r="25" spans="1:15" ht="15.75">
      <c r="A25" s="28"/>
      <c r="B25" s="29" t="s">
        <v>11</v>
      </c>
      <c r="C25" s="29"/>
      <c r="D25" s="29"/>
      <c r="E25" s="34" t="s">
        <v>141</v>
      </c>
      <c r="F25" s="30"/>
      <c r="G25" s="34" t="s">
        <v>151</v>
      </c>
      <c r="H25" s="30"/>
      <c r="I25" s="34" t="s">
        <v>161</v>
      </c>
      <c r="J25" s="30"/>
      <c r="K25" s="34"/>
      <c r="L25" s="157"/>
      <c r="M25" s="157"/>
      <c r="N25" s="29"/>
      <c r="O25" s="126"/>
    </row>
    <row r="26" spans="1:15" ht="15.75">
      <c r="A26" s="28"/>
      <c r="B26" s="29"/>
      <c r="C26" s="29"/>
      <c r="D26" s="29"/>
      <c r="E26" s="29"/>
      <c r="F26" s="30"/>
      <c r="G26" s="30"/>
      <c r="H26" s="30"/>
      <c r="I26" s="30"/>
      <c r="J26" s="30"/>
      <c r="K26" s="30"/>
      <c r="L26" s="157"/>
      <c r="M26" s="157"/>
      <c r="N26" s="29"/>
      <c r="O26" s="126"/>
    </row>
    <row r="27" spans="1:15" ht="15.75">
      <c r="A27" s="28"/>
      <c r="B27" s="29" t="s">
        <v>12</v>
      </c>
      <c r="C27" s="29"/>
      <c r="D27" s="29"/>
      <c r="E27" s="35">
        <v>44350</v>
      </c>
      <c r="F27" s="36"/>
      <c r="G27" s="35">
        <v>119000</v>
      </c>
      <c r="H27" s="35"/>
      <c r="I27" s="35">
        <v>17650</v>
      </c>
      <c r="J27" s="35"/>
      <c r="K27" s="35"/>
      <c r="L27" s="158"/>
      <c r="M27" s="35">
        <f>I27+G27+E27</f>
        <v>181000</v>
      </c>
      <c r="N27" s="38"/>
      <c r="O27" s="126"/>
    </row>
    <row r="28" spans="1:15" ht="15.75">
      <c r="A28" s="28"/>
      <c r="B28" s="29" t="s">
        <v>13</v>
      </c>
      <c r="C28" s="125">
        <v>0</v>
      </c>
      <c r="D28" s="125">
        <v>0.708405</v>
      </c>
      <c r="E28" s="35">
        <f>E27*C28</f>
        <v>0</v>
      </c>
      <c r="F28" s="36"/>
      <c r="G28" s="35">
        <f>G27*D28</f>
        <v>84300.19499999999</v>
      </c>
      <c r="H28" s="35"/>
      <c r="I28" s="35">
        <v>17650</v>
      </c>
      <c r="J28" s="35"/>
      <c r="K28" s="35"/>
      <c r="L28" s="158"/>
      <c r="M28" s="35">
        <f>I28+G28+E28</f>
        <v>101950.19499999999</v>
      </c>
      <c r="N28" s="38"/>
      <c r="O28" s="126"/>
    </row>
    <row r="29" spans="1:15" ht="15.75">
      <c r="A29" s="123"/>
      <c r="B29" s="32" t="s">
        <v>14</v>
      </c>
      <c r="C29" s="125">
        <v>0</v>
      </c>
      <c r="D29" s="125">
        <v>0.659997</v>
      </c>
      <c r="E29" s="41">
        <f>E27*C29</f>
        <v>0</v>
      </c>
      <c r="F29" s="42"/>
      <c r="G29" s="41">
        <f>G27*D29</f>
        <v>78539.643</v>
      </c>
      <c r="H29" s="41"/>
      <c r="I29" s="41">
        <v>17650</v>
      </c>
      <c r="J29" s="41"/>
      <c r="K29" s="41"/>
      <c r="L29" s="43"/>
      <c r="M29" s="41">
        <f>I29+G29+E29</f>
        <v>96189.643</v>
      </c>
      <c r="N29" s="38"/>
      <c r="O29" s="126"/>
    </row>
    <row r="30" spans="1:15" ht="15.75">
      <c r="A30" s="28"/>
      <c r="B30" s="29" t="s">
        <v>15</v>
      </c>
      <c r="C30" s="39"/>
      <c r="D30" s="39"/>
      <c r="E30" s="34" t="s">
        <v>142</v>
      </c>
      <c r="F30" s="29"/>
      <c r="G30" s="34" t="s">
        <v>145</v>
      </c>
      <c r="H30" s="34"/>
      <c r="I30" s="34" t="s">
        <v>162</v>
      </c>
      <c r="J30" s="34"/>
      <c r="K30" s="34"/>
      <c r="L30" s="157"/>
      <c r="M30" s="157"/>
      <c r="N30" s="29"/>
      <c r="O30" s="126"/>
    </row>
    <row r="31" spans="1:15" ht="15.75">
      <c r="A31" s="28"/>
      <c r="B31" s="29" t="s">
        <v>16</v>
      </c>
      <c r="C31" s="29"/>
      <c r="D31" s="29"/>
      <c r="E31" s="44">
        <v>0.0387188</v>
      </c>
      <c r="F31" s="29"/>
      <c r="G31" s="44">
        <v>0.0387188</v>
      </c>
      <c r="H31" s="45"/>
      <c r="I31" s="44">
        <v>0.0427188</v>
      </c>
      <c r="J31" s="45"/>
      <c r="K31" s="44"/>
      <c r="L31" s="157"/>
      <c r="M31" s="45">
        <f>SUMPRODUCT(E31:I31,E28:I28)/M28</f>
        <v>0.03941129499718956</v>
      </c>
      <c r="N31" s="29"/>
      <c r="O31" s="126"/>
    </row>
    <row r="32" spans="1:15" ht="15.75">
      <c r="A32" s="28"/>
      <c r="B32" s="29" t="s">
        <v>17</v>
      </c>
      <c r="C32" s="29"/>
      <c r="D32" s="29"/>
      <c r="E32" s="44">
        <v>0.042125</v>
      </c>
      <c r="F32" s="29"/>
      <c r="G32" s="44">
        <v>0.042125</v>
      </c>
      <c r="H32" s="45"/>
      <c r="I32" s="44">
        <v>0.046125</v>
      </c>
      <c r="J32" s="45"/>
      <c r="K32" s="44"/>
      <c r="L32" s="157"/>
      <c r="M32" s="157"/>
      <c r="N32" s="29"/>
      <c r="O32" s="126"/>
    </row>
    <row r="33" spans="1:15" ht="15.75">
      <c r="A33" s="28"/>
      <c r="B33" s="29" t="s">
        <v>18</v>
      </c>
      <c r="C33" s="29"/>
      <c r="D33" s="29"/>
      <c r="E33" s="34" t="s">
        <v>143</v>
      </c>
      <c r="F33" s="29"/>
      <c r="G33" s="34" t="s">
        <v>152</v>
      </c>
      <c r="H33" s="34"/>
      <c r="I33" s="34" t="s">
        <v>152</v>
      </c>
      <c r="J33" s="34"/>
      <c r="K33" s="34"/>
      <c r="L33" s="157"/>
      <c r="M33" s="157"/>
      <c r="N33" s="29"/>
      <c r="O33" s="126"/>
    </row>
    <row r="34" spans="1:15" ht="15.75">
      <c r="A34" s="28"/>
      <c r="B34" s="29" t="s">
        <v>19</v>
      </c>
      <c r="C34" s="29"/>
      <c r="D34" s="29"/>
      <c r="E34" s="34" t="s">
        <v>144</v>
      </c>
      <c r="F34" s="29"/>
      <c r="G34" s="34" t="s">
        <v>153</v>
      </c>
      <c r="H34" s="34"/>
      <c r="I34" s="34" t="s">
        <v>153</v>
      </c>
      <c r="J34" s="34"/>
      <c r="K34" s="34"/>
      <c r="L34" s="157"/>
      <c r="M34" s="157"/>
      <c r="N34" s="29"/>
      <c r="O34" s="126"/>
    </row>
    <row r="35" spans="1:15" ht="15.75">
      <c r="A35" s="28"/>
      <c r="B35" s="29" t="s">
        <v>20</v>
      </c>
      <c r="C35" s="29"/>
      <c r="D35" s="29"/>
      <c r="E35" s="34" t="s">
        <v>145</v>
      </c>
      <c r="F35" s="29"/>
      <c r="G35" s="34" t="s">
        <v>154</v>
      </c>
      <c r="H35" s="34"/>
      <c r="I35" s="34" t="s">
        <v>163</v>
      </c>
      <c r="J35" s="34"/>
      <c r="K35" s="34"/>
      <c r="L35" s="157"/>
      <c r="M35" s="157"/>
      <c r="N35" s="29"/>
      <c r="O35" s="126"/>
    </row>
    <row r="36" spans="1:15" ht="15.75">
      <c r="A36" s="28"/>
      <c r="B36" s="29"/>
      <c r="C36" s="29"/>
      <c r="D36" s="29"/>
      <c r="E36" s="46"/>
      <c r="F36" s="46"/>
      <c r="G36" s="29"/>
      <c r="H36" s="46"/>
      <c r="I36" s="46"/>
      <c r="J36" s="46"/>
      <c r="K36" s="46"/>
      <c r="L36" s="46"/>
      <c r="M36" s="46"/>
      <c r="N36" s="29"/>
      <c r="O36" s="126"/>
    </row>
    <row r="37" spans="1:15" ht="15.75">
      <c r="A37" s="28"/>
      <c r="B37" s="29" t="s">
        <v>21</v>
      </c>
      <c r="C37" s="29"/>
      <c r="D37" s="29"/>
      <c r="E37" s="29"/>
      <c r="F37" s="29"/>
      <c r="G37" s="130"/>
      <c r="H37" s="29"/>
      <c r="I37" s="130"/>
      <c r="J37" s="29"/>
      <c r="K37" s="29"/>
      <c r="L37" s="29"/>
      <c r="M37" s="45">
        <f>(I27)/(E27+G27)</f>
        <v>0.10805019895928987</v>
      </c>
      <c r="N37" s="29"/>
      <c r="O37" s="126"/>
    </row>
    <row r="38" spans="1:15" ht="15.75">
      <c r="A38" s="28"/>
      <c r="B38" s="29" t="s">
        <v>22</v>
      </c>
      <c r="C38" s="29"/>
      <c r="D38" s="29"/>
      <c r="E38" s="29"/>
      <c r="F38" s="29"/>
      <c r="G38" s="130"/>
      <c r="H38" s="29"/>
      <c r="I38" s="130"/>
      <c r="J38" s="29"/>
      <c r="K38" s="29"/>
      <c r="L38" s="29"/>
      <c r="M38" s="45">
        <f>(I29)/(E29+G29)</f>
        <v>0.22472727562563533</v>
      </c>
      <c r="N38" s="29"/>
      <c r="O38" s="126"/>
    </row>
    <row r="39" spans="1:15" ht="15.75">
      <c r="A39" s="28"/>
      <c r="B39" s="29" t="s">
        <v>23</v>
      </c>
      <c r="C39" s="29"/>
      <c r="D39" s="29"/>
      <c r="E39" s="29"/>
      <c r="F39" s="29"/>
      <c r="G39" s="29"/>
      <c r="H39" s="29"/>
      <c r="I39" s="29"/>
      <c r="J39" s="29"/>
      <c r="K39" s="34" t="s">
        <v>169</v>
      </c>
      <c r="L39" s="34" t="s">
        <v>177</v>
      </c>
      <c r="M39" s="35">
        <v>72850</v>
      </c>
      <c r="N39" s="29"/>
      <c r="O39" s="126"/>
    </row>
    <row r="40" spans="1:15" ht="15.75">
      <c r="A40" s="28"/>
      <c r="B40" s="29"/>
      <c r="C40" s="29"/>
      <c r="D40" s="29"/>
      <c r="E40" s="29"/>
      <c r="F40" s="29"/>
      <c r="G40" s="29"/>
      <c r="H40" s="29"/>
      <c r="I40" s="29"/>
      <c r="J40" s="29"/>
      <c r="K40" s="29"/>
      <c r="L40" s="29"/>
      <c r="M40" s="47"/>
      <c r="N40" s="29"/>
      <c r="O40" s="126"/>
    </row>
    <row r="41" spans="1:15" ht="15.75">
      <c r="A41" s="28"/>
      <c r="B41" s="29" t="s">
        <v>24</v>
      </c>
      <c r="C41" s="29"/>
      <c r="D41" s="29"/>
      <c r="E41" s="29"/>
      <c r="F41" s="29"/>
      <c r="G41" s="29"/>
      <c r="H41" s="29"/>
      <c r="I41" s="29"/>
      <c r="J41" s="29"/>
      <c r="K41" s="34"/>
      <c r="L41" s="34"/>
      <c r="M41" s="34" t="s">
        <v>181</v>
      </c>
      <c r="N41" s="29"/>
      <c r="O41" s="126"/>
    </row>
    <row r="42" spans="1:15" ht="15.75">
      <c r="A42" s="28"/>
      <c r="B42" s="32" t="s">
        <v>25</v>
      </c>
      <c r="C42" s="32"/>
      <c r="D42" s="32"/>
      <c r="E42" s="32"/>
      <c r="F42" s="32"/>
      <c r="G42" s="32"/>
      <c r="H42" s="32"/>
      <c r="I42" s="32"/>
      <c r="J42" s="32"/>
      <c r="K42" s="48"/>
      <c r="L42" s="48"/>
      <c r="M42" s="49">
        <v>37833</v>
      </c>
      <c r="N42" s="29"/>
      <c r="O42" s="126"/>
    </row>
    <row r="43" spans="1:15" ht="15.75">
      <c r="A43" s="28"/>
      <c r="B43" s="29" t="s">
        <v>26</v>
      </c>
      <c r="C43" s="29"/>
      <c r="D43" s="29"/>
      <c r="E43" s="29"/>
      <c r="F43" s="29"/>
      <c r="G43" s="29"/>
      <c r="H43" s="29"/>
      <c r="I43" s="29"/>
      <c r="J43" s="29">
        <f>M43-K43+1</f>
        <v>89</v>
      </c>
      <c r="K43" s="50">
        <v>37652</v>
      </c>
      <c r="L43" s="51"/>
      <c r="M43" s="50">
        <v>37740</v>
      </c>
      <c r="N43" s="29"/>
      <c r="O43" s="126"/>
    </row>
    <row r="44" spans="1:15" ht="15.75">
      <c r="A44" s="28"/>
      <c r="B44" s="29" t="s">
        <v>27</v>
      </c>
      <c r="C44" s="29"/>
      <c r="D44" s="29"/>
      <c r="E44" s="29"/>
      <c r="F44" s="29"/>
      <c r="G44" s="29"/>
      <c r="H44" s="29"/>
      <c r="I44" s="29"/>
      <c r="J44" s="29">
        <f>M44-K44+1</f>
        <v>92</v>
      </c>
      <c r="K44" s="50">
        <v>37741</v>
      </c>
      <c r="L44" s="51"/>
      <c r="M44" s="50">
        <v>37832</v>
      </c>
      <c r="N44" s="29"/>
      <c r="O44" s="126"/>
    </row>
    <row r="45" spans="1:15" ht="15.75">
      <c r="A45" s="28"/>
      <c r="B45" s="29" t="s">
        <v>28</v>
      </c>
      <c r="C45" s="29"/>
      <c r="D45" s="29"/>
      <c r="E45" s="29"/>
      <c r="F45" s="29"/>
      <c r="G45" s="29"/>
      <c r="H45" s="29"/>
      <c r="I45" s="29"/>
      <c r="J45" s="29"/>
      <c r="K45" s="50"/>
      <c r="L45" s="51"/>
      <c r="M45" s="50" t="s">
        <v>182</v>
      </c>
      <c r="N45" s="29"/>
      <c r="O45" s="126"/>
    </row>
    <row r="46" spans="1:15" ht="15.75">
      <c r="A46" s="28"/>
      <c r="B46" s="29" t="s">
        <v>29</v>
      </c>
      <c r="C46" s="29"/>
      <c r="D46" s="29"/>
      <c r="E46" s="29"/>
      <c r="F46" s="29"/>
      <c r="G46" s="29"/>
      <c r="H46" s="29"/>
      <c r="I46" s="29"/>
      <c r="J46" s="29"/>
      <c r="K46" s="50"/>
      <c r="L46" s="51"/>
      <c r="M46" s="50">
        <v>37824</v>
      </c>
      <c r="N46" s="29"/>
      <c r="O46" s="126"/>
    </row>
    <row r="47" spans="1:15" ht="15.75">
      <c r="A47" s="28"/>
      <c r="B47" s="29"/>
      <c r="C47" s="29"/>
      <c r="D47" s="29"/>
      <c r="E47" s="29"/>
      <c r="F47" s="29"/>
      <c r="G47" s="29"/>
      <c r="H47" s="29"/>
      <c r="I47" s="29"/>
      <c r="J47" s="29"/>
      <c r="K47" s="50"/>
      <c r="L47" s="51"/>
      <c r="M47" s="50"/>
      <c r="N47" s="29"/>
      <c r="O47" s="126"/>
    </row>
    <row r="48" spans="1:15" ht="15.75">
      <c r="A48" s="8"/>
      <c r="B48" s="10"/>
      <c r="C48" s="10"/>
      <c r="D48" s="10"/>
      <c r="E48" s="10"/>
      <c r="F48" s="10"/>
      <c r="G48" s="10"/>
      <c r="H48" s="10"/>
      <c r="I48" s="10"/>
      <c r="J48" s="10"/>
      <c r="K48" s="52"/>
      <c r="L48" s="53"/>
      <c r="M48" s="52"/>
      <c r="N48" s="10"/>
      <c r="O48" s="126"/>
    </row>
    <row r="49" spans="1:15" ht="19.5" thickBot="1">
      <c r="A49" s="132"/>
      <c r="B49" s="133" t="s">
        <v>218</v>
      </c>
      <c r="C49" s="134"/>
      <c r="D49" s="134"/>
      <c r="E49" s="134"/>
      <c r="F49" s="134"/>
      <c r="G49" s="134"/>
      <c r="H49" s="134"/>
      <c r="I49" s="134"/>
      <c r="J49" s="134"/>
      <c r="K49" s="134"/>
      <c r="L49" s="134"/>
      <c r="M49" s="135"/>
      <c r="N49" s="136"/>
      <c r="O49" s="126"/>
    </row>
    <row r="50" spans="1:15" ht="15.75">
      <c r="A50" s="2"/>
      <c r="B50" s="5"/>
      <c r="C50" s="5"/>
      <c r="D50" s="5"/>
      <c r="E50" s="5"/>
      <c r="F50" s="5"/>
      <c r="G50" s="5"/>
      <c r="H50" s="5"/>
      <c r="I50" s="5"/>
      <c r="J50" s="5"/>
      <c r="K50" s="5"/>
      <c r="L50" s="5"/>
      <c r="M50" s="56"/>
      <c r="N50" s="5"/>
      <c r="O50" s="126"/>
    </row>
    <row r="51" spans="1:15" ht="15.75">
      <c r="A51" s="8"/>
      <c r="B51" s="57" t="s">
        <v>31</v>
      </c>
      <c r="C51" s="16"/>
      <c r="D51" s="16"/>
      <c r="E51" s="10"/>
      <c r="F51" s="10"/>
      <c r="G51" s="10"/>
      <c r="H51" s="10"/>
      <c r="I51" s="10"/>
      <c r="J51" s="10"/>
      <c r="K51" s="10"/>
      <c r="L51" s="10"/>
      <c r="M51" s="58"/>
      <c r="N51" s="10"/>
      <c r="O51" s="126"/>
    </row>
    <row r="52" spans="1:15" ht="15.75">
      <c r="A52" s="8"/>
      <c r="B52" s="16"/>
      <c r="C52" s="16"/>
      <c r="D52" s="16"/>
      <c r="E52" s="10"/>
      <c r="F52" s="10"/>
      <c r="G52" s="10"/>
      <c r="H52" s="10"/>
      <c r="I52" s="10"/>
      <c r="J52" s="10"/>
      <c r="K52" s="10"/>
      <c r="L52" s="10"/>
      <c r="M52" s="58"/>
      <c r="N52" s="10"/>
      <c r="O52" s="126"/>
    </row>
    <row r="53" spans="1:15" s="170" customFormat="1" ht="63">
      <c r="A53" s="191"/>
      <c r="B53" s="192" t="s">
        <v>32</v>
      </c>
      <c r="C53" s="193" t="s">
        <v>137</v>
      </c>
      <c r="D53" s="193"/>
      <c r="E53" s="193" t="s">
        <v>146</v>
      </c>
      <c r="F53" s="193"/>
      <c r="G53" s="193" t="s">
        <v>155</v>
      </c>
      <c r="H53" s="193"/>
      <c r="I53" s="193" t="s">
        <v>164</v>
      </c>
      <c r="J53" s="193"/>
      <c r="K53" s="193" t="s">
        <v>170</v>
      </c>
      <c r="L53" s="193"/>
      <c r="M53" s="194" t="s">
        <v>183</v>
      </c>
      <c r="N53" s="171"/>
      <c r="O53" s="174"/>
    </row>
    <row r="54" spans="1:15" ht="15.75">
      <c r="A54" s="28"/>
      <c r="B54" s="29" t="s">
        <v>33</v>
      </c>
      <c r="C54" s="38">
        <v>180976</v>
      </c>
      <c r="D54" s="38"/>
      <c r="E54" s="59">
        <v>101950</v>
      </c>
      <c r="F54" s="38"/>
      <c r="G54" s="38">
        <f>5760+1060</f>
        <v>6820</v>
      </c>
      <c r="H54" s="38"/>
      <c r="I54" s="38">
        <v>1060</v>
      </c>
      <c r="J54" s="38"/>
      <c r="K54" s="38">
        <v>0</v>
      </c>
      <c r="L54" s="38"/>
      <c r="M54" s="59">
        <f>E54-G54+I54-K54</f>
        <v>96190</v>
      </c>
      <c r="N54" s="29"/>
      <c r="O54" s="126"/>
    </row>
    <row r="55" spans="1:15" ht="15.75">
      <c r="A55" s="28"/>
      <c r="B55" s="29" t="s">
        <v>34</v>
      </c>
      <c r="C55" s="38">
        <v>24</v>
      </c>
      <c r="D55" s="38"/>
      <c r="E55" s="59">
        <v>0</v>
      </c>
      <c r="F55" s="38"/>
      <c r="G55" s="38">
        <v>0</v>
      </c>
      <c r="H55" s="38"/>
      <c r="I55" s="38">
        <v>0</v>
      </c>
      <c r="J55" s="38"/>
      <c r="K55" s="38">
        <v>0</v>
      </c>
      <c r="L55" s="38"/>
      <c r="M55" s="59">
        <f>E55-G55</f>
        <v>0</v>
      </c>
      <c r="N55" s="29"/>
      <c r="O55" s="126"/>
    </row>
    <row r="56" spans="1:15" ht="15.75">
      <c r="A56" s="28"/>
      <c r="B56" s="29"/>
      <c r="C56" s="38"/>
      <c r="D56" s="38"/>
      <c r="E56" s="59"/>
      <c r="F56" s="38"/>
      <c r="G56" s="38"/>
      <c r="H56" s="38"/>
      <c r="I56" s="38"/>
      <c r="J56" s="38"/>
      <c r="K56" s="38"/>
      <c r="L56" s="38"/>
      <c r="M56" s="59"/>
      <c r="N56" s="29"/>
      <c r="O56" s="126"/>
    </row>
    <row r="57" spans="1:15" ht="15.75">
      <c r="A57" s="28"/>
      <c r="B57" s="29" t="s">
        <v>35</v>
      </c>
      <c r="C57" s="38">
        <f>SUM(C54:C56)</f>
        <v>181000</v>
      </c>
      <c r="D57" s="38"/>
      <c r="E57" s="60">
        <f>E54</f>
        <v>101950</v>
      </c>
      <c r="F57" s="38"/>
      <c r="G57" s="38">
        <f>SUM(G54:G56)</f>
        <v>6820</v>
      </c>
      <c r="H57" s="38"/>
      <c r="I57" s="38">
        <f>SUM(I54:I56)</f>
        <v>1060</v>
      </c>
      <c r="J57" s="38"/>
      <c r="K57" s="38">
        <f>SUM(K54:K56)</f>
        <v>0</v>
      </c>
      <c r="L57" s="38"/>
      <c r="M57" s="60">
        <f>SUM(M54:M56)</f>
        <v>96190</v>
      </c>
      <c r="N57" s="29"/>
      <c r="O57" s="126"/>
    </row>
    <row r="58" spans="1:15" ht="15.75">
      <c r="A58" s="28"/>
      <c r="B58" s="29"/>
      <c r="C58" s="38"/>
      <c r="D58" s="38"/>
      <c r="E58" s="38"/>
      <c r="F58" s="38"/>
      <c r="G58" s="38"/>
      <c r="H58" s="38"/>
      <c r="I58" s="38"/>
      <c r="J58" s="38"/>
      <c r="K58" s="38"/>
      <c r="L58" s="38"/>
      <c r="M58" s="60"/>
      <c r="N58" s="29"/>
      <c r="O58" s="126"/>
    </row>
    <row r="59" spans="1:15" ht="15.75">
      <c r="A59" s="8"/>
      <c r="B59" s="155" t="s">
        <v>36</v>
      </c>
      <c r="C59" s="61"/>
      <c r="D59" s="61"/>
      <c r="E59" s="61"/>
      <c r="F59" s="61"/>
      <c r="G59" s="61"/>
      <c r="H59" s="61"/>
      <c r="I59" s="61"/>
      <c r="J59" s="61"/>
      <c r="K59" s="61"/>
      <c r="L59" s="61"/>
      <c r="M59" s="62"/>
      <c r="N59" s="10"/>
      <c r="O59" s="126"/>
    </row>
    <row r="60" spans="1:15" ht="15.75">
      <c r="A60" s="8"/>
      <c r="B60" s="10"/>
      <c r="C60" s="61"/>
      <c r="D60" s="61"/>
      <c r="E60" s="61"/>
      <c r="F60" s="61"/>
      <c r="G60" s="61"/>
      <c r="H60" s="61"/>
      <c r="I60" s="61"/>
      <c r="J60" s="61"/>
      <c r="K60" s="61"/>
      <c r="L60" s="61"/>
      <c r="M60" s="62"/>
      <c r="N60" s="10"/>
      <c r="O60" s="126"/>
    </row>
    <row r="61" spans="1:15" ht="15.75">
      <c r="A61" s="28"/>
      <c r="B61" s="29" t="s">
        <v>33</v>
      </c>
      <c r="C61" s="38"/>
      <c r="D61" s="38"/>
      <c r="E61" s="38"/>
      <c r="F61" s="38"/>
      <c r="G61" s="38"/>
      <c r="H61" s="38"/>
      <c r="I61" s="38"/>
      <c r="J61" s="38"/>
      <c r="K61" s="38"/>
      <c r="L61" s="38"/>
      <c r="M61" s="60"/>
      <c r="N61" s="29"/>
      <c r="O61" s="126"/>
    </row>
    <row r="62" spans="1:15" ht="15.75">
      <c r="A62" s="28"/>
      <c r="B62" s="29" t="s">
        <v>34</v>
      </c>
      <c r="C62" s="38"/>
      <c r="D62" s="38"/>
      <c r="E62" s="38"/>
      <c r="F62" s="38"/>
      <c r="G62" s="38"/>
      <c r="H62" s="38"/>
      <c r="I62" s="38"/>
      <c r="J62" s="38"/>
      <c r="K62" s="38"/>
      <c r="L62" s="38"/>
      <c r="M62" s="60"/>
      <c r="N62" s="29"/>
      <c r="O62" s="126"/>
    </row>
    <row r="63" spans="1:15" ht="15.75">
      <c r="A63" s="28"/>
      <c r="B63" s="29"/>
      <c r="C63" s="38"/>
      <c r="D63" s="38"/>
      <c r="E63" s="38"/>
      <c r="F63" s="38"/>
      <c r="G63" s="38"/>
      <c r="H63" s="38"/>
      <c r="I63" s="38"/>
      <c r="J63" s="38"/>
      <c r="K63" s="38"/>
      <c r="L63" s="38"/>
      <c r="M63" s="60"/>
      <c r="N63" s="29"/>
      <c r="O63" s="126"/>
    </row>
    <row r="64" spans="1:15" ht="15.75">
      <c r="A64" s="28"/>
      <c r="B64" s="29" t="s">
        <v>35</v>
      </c>
      <c r="C64" s="38"/>
      <c r="D64" s="38"/>
      <c r="E64" s="38"/>
      <c r="F64" s="38"/>
      <c r="G64" s="38"/>
      <c r="H64" s="38"/>
      <c r="I64" s="38"/>
      <c r="J64" s="38"/>
      <c r="K64" s="38"/>
      <c r="L64" s="38"/>
      <c r="M64" s="38"/>
      <c r="N64" s="29"/>
      <c r="O64" s="126"/>
    </row>
    <row r="65" spans="1:15" ht="15.75">
      <c r="A65" s="28"/>
      <c r="B65" s="29"/>
      <c r="C65" s="38"/>
      <c r="D65" s="38"/>
      <c r="E65" s="38"/>
      <c r="F65" s="38"/>
      <c r="G65" s="38"/>
      <c r="H65" s="38"/>
      <c r="I65" s="38"/>
      <c r="J65" s="38"/>
      <c r="K65" s="38"/>
      <c r="L65" s="38"/>
      <c r="M65" s="38"/>
      <c r="N65" s="29"/>
      <c r="O65" s="126"/>
    </row>
    <row r="66" spans="1:15" ht="15.75">
      <c r="A66" s="28"/>
      <c r="B66" s="29" t="s">
        <v>37</v>
      </c>
      <c r="C66" s="38">
        <v>0</v>
      </c>
      <c r="D66" s="38"/>
      <c r="E66" s="38">
        <v>0</v>
      </c>
      <c r="F66" s="38"/>
      <c r="G66" s="38"/>
      <c r="H66" s="38"/>
      <c r="I66" s="38"/>
      <c r="J66" s="38"/>
      <c r="K66" s="38"/>
      <c r="L66" s="38"/>
      <c r="M66" s="59">
        <f>E66-G66+I66-K66</f>
        <v>0</v>
      </c>
      <c r="N66" s="29"/>
      <c r="O66" s="126"/>
    </row>
    <row r="67" spans="1:15" ht="15.75">
      <c r="A67" s="28"/>
      <c r="B67" s="29" t="s">
        <v>38</v>
      </c>
      <c r="C67" s="38">
        <v>0</v>
      </c>
      <c r="D67" s="38"/>
      <c r="E67" s="38">
        <v>0</v>
      </c>
      <c r="F67" s="38"/>
      <c r="G67" s="38"/>
      <c r="H67" s="38"/>
      <c r="I67" s="38"/>
      <c r="J67" s="38"/>
      <c r="K67" s="38"/>
      <c r="L67" s="38"/>
      <c r="M67" s="60">
        <v>0</v>
      </c>
      <c r="N67" s="29"/>
      <c r="O67" s="126"/>
    </row>
    <row r="68" spans="1:15" ht="15.75">
      <c r="A68" s="28"/>
      <c r="B68" s="29" t="s">
        <v>39</v>
      </c>
      <c r="C68" s="38">
        <v>0</v>
      </c>
      <c r="D68" s="38"/>
      <c r="E68" s="38">
        <v>0</v>
      </c>
      <c r="F68" s="38"/>
      <c r="G68" s="38"/>
      <c r="H68" s="38"/>
      <c r="I68" s="38"/>
      <c r="J68" s="38"/>
      <c r="K68" s="38"/>
      <c r="L68" s="38"/>
      <c r="M68" s="60">
        <v>0</v>
      </c>
      <c r="N68" s="29"/>
      <c r="O68" s="126"/>
    </row>
    <row r="69" spans="1:15" ht="15.75">
      <c r="A69" s="28"/>
      <c r="B69" s="29" t="s">
        <v>40</v>
      </c>
      <c r="C69" s="60">
        <f>SUM(C57:C68)</f>
        <v>181000</v>
      </c>
      <c r="D69" s="60"/>
      <c r="E69" s="60">
        <f>SUM(E57:E68)</f>
        <v>101950</v>
      </c>
      <c r="F69" s="38"/>
      <c r="G69" s="60"/>
      <c r="H69" s="38"/>
      <c r="I69" s="60"/>
      <c r="J69" s="38"/>
      <c r="K69" s="60"/>
      <c r="L69" s="38"/>
      <c r="M69" s="60">
        <f>SUM(M57:M68)</f>
        <v>96190</v>
      </c>
      <c r="N69" s="29"/>
      <c r="O69" s="126"/>
    </row>
    <row r="70" spans="1:15" ht="15.75">
      <c r="A70" s="28"/>
      <c r="B70" s="29"/>
      <c r="C70" s="38"/>
      <c r="D70" s="38"/>
      <c r="E70" s="38"/>
      <c r="F70" s="38"/>
      <c r="G70" s="38"/>
      <c r="H70" s="38"/>
      <c r="I70" s="38"/>
      <c r="J70" s="38"/>
      <c r="K70" s="38"/>
      <c r="L70" s="38"/>
      <c r="M70" s="60"/>
      <c r="N70" s="29"/>
      <c r="O70" s="126"/>
    </row>
    <row r="71" spans="1:15" ht="15.75">
      <c r="A71" s="8"/>
      <c r="B71" s="10"/>
      <c r="C71" s="10"/>
      <c r="D71" s="10"/>
      <c r="E71" s="10"/>
      <c r="F71" s="10"/>
      <c r="G71" s="10"/>
      <c r="H71" s="10"/>
      <c r="I71" s="10"/>
      <c r="J71" s="10"/>
      <c r="K71" s="10"/>
      <c r="L71" s="10"/>
      <c r="M71" s="10"/>
      <c r="N71" s="10"/>
      <c r="O71" s="126"/>
    </row>
    <row r="72" spans="1:15" ht="15.75">
      <c r="A72" s="8"/>
      <c r="B72" s="57" t="s">
        <v>41</v>
      </c>
      <c r="C72" s="17"/>
      <c r="D72" s="17"/>
      <c r="E72" s="17"/>
      <c r="F72" s="17"/>
      <c r="G72" s="17"/>
      <c r="H72" s="17"/>
      <c r="I72" s="17"/>
      <c r="J72" s="21"/>
      <c r="K72" s="21" t="s">
        <v>171</v>
      </c>
      <c r="L72" s="21"/>
      <c r="M72" s="21" t="s">
        <v>184</v>
      </c>
      <c r="N72" s="10"/>
      <c r="O72" s="126"/>
    </row>
    <row r="73" spans="1:15" ht="15.75">
      <c r="A73" s="28"/>
      <c r="B73" s="29" t="s">
        <v>42</v>
      </c>
      <c r="C73" s="29"/>
      <c r="D73" s="29"/>
      <c r="E73" s="29"/>
      <c r="F73" s="29"/>
      <c r="G73" s="29"/>
      <c r="H73" s="29"/>
      <c r="I73" s="29"/>
      <c r="J73" s="29"/>
      <c r="K73" s="38">
        <v>0</v>
      </c>
      <c r="L73" s="29"/>
      <c r="M73" s="59">
        <v>0</v>
      </c>
      <c r="N73" s="29"/>
      <c r="O73" s="126"/>
    </row>
    <row r="74" spans="1:15" ht="15.75">
      <c r="A74" s="28"/>
      <c r="B74" s="29" t="s">
        <v>43</v>
      </c>
      <c r="C74" s="46" t="s">
        <v>138</v>
      </c>
      <c r="D74" s="46"/>
      <c r="E74" s="64">
        <f>M46</f>
        <v>37824</v>
      </c>
      <c r="F74" s="29"/>
      <c r="G74" s="29"/>
      <c r="H74" s="29"/>
      <c r="I74" s="29"/>
      <c r="J74" s="29"/>
      <c r="K74" s="38">
        <v>6820</v>
      </c>
      <c r="L74" s="29"/>
      <c r="M74" s="59"/>
      <c r="N74" s="29"/>
      <c r="O74" s="126"/>
    </row>
    <row r="75" spans="1:15" ht="15.75">
      <c r="A75" s="28"/>
      <c r="B75" s="29" t="s">
        <v>44</v>
      </c>
      <c r="C75" s="29"/>
      <c r="D75" s="29"/>
      <c r="E75" s="29"/>
      <c r="F75" s="29"/>
      <c r="G75" s="29"/>
      <c r="H75" s="29"/>
      <c r="I75" s="29"/>
      <c r="J75" s="29"/>
      <c r="K75" s="38"/>
      <c r="L75" s="29"/>
      <c r="M75" s="59">
        <f>1660-11+883+40+28-889-28-5</f>
        <v>1678</v>
      </c>
      <c r="N75" s="29"/>
      <c r="O75" s="126"/>
    </row>
    <row r="76" spans="1:15" ht="15.75">
      <c r="A76" s="28"/>
      <c r="B76" s="29" t="s">
        <v>45</v>
      </c>
      <c r="C76" s="29"/>
      <c r="D76" s="29"/>
      <c r="E76" s="29"/>
      <c r="F76" s="29"/>
      <c r="G76" s="29"/>
      <c r="H76" s="29"/>
      <c r="I76" s="29"/>
      <c r="J76" s="29"/>
      <c r="K76" s="38"/>
      <c r="L76" s="29"/>
      <c r="M76" s="59">
        <v>0</v>
      </c>
      <c r="N76" s="29"/>
      <c r="O76" s="126"/>
    </row>
    <row r="77" spans="1:15" ht="15.75">
      <c r="A77" s="28"/>
      <c r="B77" s="29" t="s">
        <v>46</v>
      </c>
      <c r="C77" s="29"/>
      <c r="D77" s="29"/>
      <c r="E77" s="29"/>
      <c r="F77" s="29"/>
      <c r="G77" s="29"/>
      <c r="H77" s="29"/>
      <c r="I77" s="29"/>
      <c r="J77" s="29"/>
      <c r="K77" s="38">
        <f>SUM(K73:K76)</f>
        <v>6820</v>
      </c>
      <c r="L77" s="29"/>
      <c r="M77" s="60">
        <f>SUM(M73:M76)</f>
        <v>1678</v>
      </c>
      <c r="N77" s="29"/>
      <c r="O77" s="126"/>
    </row>
    <row r="78" spans="1:15" ht="15.75">
      <c r="A78" s="28"/>
      <c r="B78" s="29" t="s">
        <v>47</v>
      </c>
      <c r="C78" s="29"/>
      <c r="D78" s="29"/>
      <c r="E78" s="29"/>
      <c r="F78" s="29"/>
      <c r="G78" s="29"/>
      <c r="H78" s="29"/>
      <c r="I78" s="29"/>
      <c r="J78" s="29"/>
      <c r="K78" s="38">
        <v>0</v>
      </c>
      <c r="L78" s="29"/>
      <c r="M78" s="59">
        <v>0</v>
      </c>
      <c r="N78" s="29"/>
      <c r="O78" s="126"/>
    </row>
    <row r="79" spans="1:15" ht="15.75">
      <c r="A79" s="28"/>
      <c r="B79" s="29" t="s">
        <v>48</v>
      </c>
      <c r="C79" s="29"/>
      <c r="D79" s="29"/>
      <c r="E79" s="29"/>
      <c r="F79" s="29"/>
      <c r="G79" s="29"/>
      <c r="H79" s="29"/>
      <c r="I79" s="29"/>
      <c r="J79" s="29"/>
      <c r="K79" s="38">
        <f>K77+K78</f>
        <v>6820</v>
      </c>
      <c r="L79" s="29"/>
      <c r="M79" s="60">
        <f>M77+M78</f>
        <v>1678</v>
      </c>
      <c r="N79" s="29"/>
      <c r="O79" s="126"/>
    </row>
    <row r="80" spans="1:15" ht="15.75">
      <c r="A80" s="28"/>
      <c r="B80" s="185" t="s">
        <v>49</v>
      </c>
      <c r="C80" s="65"/>
      <c r="D80" s="65"/>
      <c r="E80" s="29"/>
      <c r="F80" s="29"/>
      <c r="G80" s="29"/>
      <c r="H80" s="29"/>
      <c r="I80" s="29"/>
      <c r="J80" s="29"/>
      <c r="K80" s="38"/>
      <c r="L80" s="29"/>
      <c r="M80" s="59"/>
      <c r="N80" s="29"/>
      <c r="O80" s="126"/>
    </row>
    <row r="81" spans="1:15" ht="15.75">
      <c r="A81" s="28">
        <v>1</v>
      </c>
      <c r="B81" s="29" t="s">
        <v>50</v>
      </c>
      <c r="C81" s="29"/>
      <c r="D81" s="29"/>
      <c r="E81" s="29"/>
      <c r="F81" s="29"/>
      <c r="G81" s="29"/>
      <c r="H81" s="29"/>
      <c r="I81" s="29"/>
      <c r="J81" s="29"/>
      <c r="K81" s="29"/>
      <c r="L81" s="29"/>
      <c r="M81" s="59">
        <v>0</v>
      </c>
      <c r="N81" s="29"/>
      <c r="O81" s="126"/>
    </row>
    <row r="82" spans="1:15" ht="15.75">
      <c r="A82" s="28">
        <v>2</v>
      </c>
      <c r="B82" s="29" t="s">
        <v>51</v>
      </c>
      <c r="C82" s="29"/>
      <c r="D82" s="29"/>
      <c r="E82" s="29"/>
      <c r="F82" s="29"/>
      <c r="G82" s="29"/>
      <c r="H82" s="29"/>
      <c r="I82" s="29"/>
      <c r="J82" s="29"/>
      <c r="K82" s="29"/>
      <c r="L82" s="29"/>
      <c r="M82" s="59">
        <v>-4</v>
      </c>
      <c r="N82" s="29"/>
      <c r="O82" s="126"/>
    </row>
    <row r="83" spans="1:15" ht="15.75">
      <c r="A83" s="28">
        <v>3</v>
      </c>
      <c r="B83" s="29" t="s">
        <v>52</v>
      </c>
      <c r="C83" s="29"/>
      <c r="D83" s="29"/>
      <c r="E83" s="29"/>
      <c r="F83" s="29"/>
      <c r="G83" s="29"/>
      <c r="H83" s="29"/>
      <c r="I83" s="29"/>
      <c r="J83" s="29"/>
      <c r="K83" s="29"/>
      <c r="L83" s="29"/>
      <c r="M83" s="59">
        <f>-77-5</f>
        <v>-82</v>
      </c>
      <c r="N83" s="29"/>
      <c r="O83" s="126"/>
    </row>
    <row r="84" spans="1:15" ht="15.75">
      <c r="A84" s="28">
        <v>4</v>
      </c>
      <c r="B84" s="29" t="s">
        <v>53</v>
      </c>
      <c r="C84" s="29"/>
      <c r="D84" s="29"/>
      <c r="E84" s="29"/>
      <c r="F84" s="29"/>
      <c r="G84" s="29"/>
      <c r="H84" s="29"/>
      <c r="I84" s="29"/>
      <c r="J84" s="29"/>
      <c r="K84" s="29"/>
      <c r="L84" s="29"/>
      <c r="M84" s="59">
        <v>-128</v>
      </c>
      <c r="N84" s="29"/>
      <c r="O84" s="126"/>
    </row>
    <row r="85" spans="1:15" ht="15.75">
      <c r="A85" s="28">
        <v>5</v>
      </c>
      <c r="B85" s="29" t="s">
        <v>54</v>
      </c>
      <c r="C85" s="29"/>
      <c r="D85" s="29"/>
      <c r="E85" s="29"/>
      <c r="F85" s="29"/>
      <c r="G85" s="29"/>
      <c r="H85" s="29"/>
      <c r="I85" s="29"/>
      <c r="J85" s="29"/>
      <c r="K85" s="29"/>
      <c r="L85" s="29"/>
      <c r="M85" s="59">
        <v>-823</v>
      </c>
      <c r="N85" s="29"/>
      <c r="O85" s="126"/>
    </row>
    <row r="86" spans="1:15" ht="15.75">
      <c r="A86" s="28">
        <v>6</v>
      </c>
      <c r="B86" s="29" t="s">
        <v>55</v>
      </c>
      <c r="C86" s="29"/>
      <c r="D86" s="29"/>
      <c r="E86" s="29"/>
      <c r="F86" s="29"/>
      <c r="G86" s="29"/>
      <c r="H86" s="29"/>
      <c r="I86" s="29"/>
      <c r="J86" s="29"/>
      <c r="K86" s="29"/>
      <c r="L86" s="29"/>
      <c r="M86" s="59">
        <v>-3</v>
      </c>
      <c r="N86" s="29"/>
      <c r="O86" s="126"/>
    </row>
    <row r="87" spans="1:15" ht="15.75">
      <c r="A87" s="28">
        <v>7</v>
      </c>
      <c r="B87" s="29" t="s">
        <v>56</v>
      </c>
      <c r="C87" s="29"/>
      <c r="D87" s="29"/>
      <c r="E87" s="29"/>
      <c r="F87" s="29"/>
      <c r="G87" s="29"/>
      <c r="H87" s="29"/>
      <c r="I87" s="29"/>
      <c r="J87" s="29"/>
      <c r="K87" s="29"/>
      <c r="L87" s="29"/>
      <c r="M87" s="59">
        <v>-190</v>
      </c>
      <c r="N87" s="29"/>
      <c r="O87" s="126"/>
    </row>
    <row r="88" spans="1:15" ht="15.75">
      <c r="A88" s="28">
        <v>8</v>
      </c>
      <c r="B88" s="29" t="s">
        <v>57</v>
      </c>
      <c r="C88" s="29"/>
      <c r="D88" s="29"/>
      <c r="E88" s="29"/>
      <c r="F88" s="29"/>
      <c r="G88" s="29"/>
      <c r="H88" s="29"/>
      <c r="I88" s="29"/>
      <c r="J88" s="29"/>
      <c r="K88" s="29"/>
      <c r="L88" s="29"/>
      <c r="M88" s="59">
        <v>0</v>
      </c>
      <c r="N88" s="29"/>
      <c r="O88" s="126"/>
    </row>
    <row r="89" spans="1:15" ht="15.75">
      <c r="A89" s="28">
        <v>9</v>
      </c>
      <c r="B89" s="29" t="s">
        <v>58</v>
      </c>
      <c r="C89" s="29"/>
      <c r="D89" s="29"/>
      <c r="E89" s="29"/>
      <c r="F89" s="29"/>
      <c r="G89" s="29"/>
      <c r="H89" s="29"/>
      <c r="I89" s="29"/>
      <c r="J89" s="29"/>
      <c r="K89" s="29"/>
      <c r="L89" s="29"/>
      <c r="M89" s="59">
        <v>0</v>
      </c>
      <c r="N89" s="29"/>
      <c r="O89" s="126"/>
    </row>
    <row r="90" spans="1:15" ht="15.75">
      <c r="A90" s="28">
        <v>10</v>
      </c>
      <c r="B90" s="29" t="s">
        <v>59</v>
      </c>
      <c r="C90" s="29"/>
      <c r="D90" s="29"/>
      <c r="E90" s="29"/>
      <c r="F90" s="29"/>
      <c r="G90" s="29"/>
      <c r="H90" s="29"/>
      <c r="I90" s="29"/>
      <c r="J90" s="29"/>
      <c r="K90" s="29"/>
      <c r="L90" s="29"/>
      <c r="M90" s="59">
        <v>0</v>
      </c>
      <c r="N90" s="29"/>
      <c r="O90" s="126"/>
    </row>
    <row r="91" spans="1:15" ht="15.75">
      <c r="A91" s="28">
        <v>11</v>
      </c>
      <c r="B91" s="29" t="s">
        <v>60</v>
      </c>
      <c r="C91" s="29"/>
      <c r="D91" s="29"/>
      <c r="E91" s="29"/>
      <c r="F91" s="29"/>
      <c r="G91" s="29"/>
      <c r="H91" s="29"/>
      <c r="I91" s="29"/>
      <c r="J91" s="29"/>
      <c r="K91" s="29"/>
      <c r="L91" s="29"/>
      <c r="M91" s="59">
        <v>0</v>
      </c>
      <c r="N91" s="29"/>
      <c r="O91" s="126"/>
    </row>
    <row r="92" spans="1:15" ht="15.75">
      <c r="A92" s="28">
        <v>12</v>
      </c>
      <c r="B92" s="29" t="s">
        <v>61</v>
      </c>
      <c r="C92" s="29"/>
      <c r="D92" s="29"/>
      <c r="E92" s="29"/>
      <c r="F92" s="29"/>
      <c r="G92" s="29"/>
      <c r="H92" s="29"/>
      <c r="I92" s="29"/>
      <c r="J92" s="29"/>
      <c r="K92" s="29"/>
      <c r="L92" s="29"/>
      <c r="M92" s="59">
        <f>-M79-SUM(M82:M91)</f>
        <v>-448</v>
      </c>
      <c r="N92" s="29"/>
      <c r="O92" s="126"/>
    </row>
    <row r="93" spans="1:15" ht="15.75">
      <c r="A93" s="28"/>
      <c r="B93" s="185" t="s">
        <v>62</v>
      </c>
      <c r="C93" s="65"/>
      <c r="D93" s="65"/>
      <c r="E93" s="29"/>
      <c r="F93" s="29"/>
      <c r="G93" s="29"/>
      <c r="H93" s="29"/>
      <c r="I93" s="29"/>
      <c r="J93" s="29"/>
      <c r="K93" s="29"/>
      <c r="L93" s="29"/>
      <c r="M93" s="66"/>
      <c r="N93" s="29"/>
      <c r="O93" s="126"/>
    </row>
    <row r="94" spans="1:15" ht="15.75">
      <c r="A94" s="28"/>
      <c r="B94" s="29" t="s">
        <v>63</v>
      </c>
      <c r="C94" s="65"/>
      <c r="D94" s="65"/>
      <c r="E94" s="29"/>
      <c r="F94" s="29"/>
      <c r="G94" s="29"/>
      <c r="H94" s="29"/>
      <c r="I94" s="29"/>
      <c r="J94" s="29"/>
      <c r="K94" s="38">
        <f>-K138</f>
        <v>0</v>
      </c>
      <c r="L94" s="38"/>
      <c r="M94" s="59"/>
      <c r="N94" s="29"/>
      <c r="O94" s="126"/>
    </row>
    <row r="95" spans="1:15" ht="15.75">
      <c r="A95" s="28"/>
      <c r="B95" s="29" t="s">
        <v>64</v>
      </c>
      <c r="C95" s="29"/>
      <c r="D95" s="29"/>
      <c r="E95" s="29"/>
      <c r="F95" s="29"/>
      <c r="G95" s="29"/>
      <c r="H95" s="29"/>
      <c r="I95" s="29"/>
      <c r="J95" s="29"/>
      <c r="K95" s="38">
        <f>-I138</f>
        <v>-1060</v>
      </c>
      <c r="L95" s="38"/>
      <c r="M95" s="59"/>
      <c r="N95" s="29"/>
      <c r="O95" s="126"/>
    </row>
    <row r="96" spans="1:15" ht="15.75">
      <c r="A96" s="28"/>
      <c r="B96" s="29" t="s">
        <v>65</v>
      </c>
      <c r="C96" s="29"/>
      <c r="D96" s="29"/>
      <c r="E96" s="29"/>
      <c r="F96" s="29"/>
      <c r="G96" s="29"/>
      <c r="H96" s="29"/>
      <c r="I96" s="29"/>
      <c r="J96" s="29"/>
      <c r="K96" s="38">
        <v>-5760</v>
      </c>
      <c r="L96" s="38"/>
      <c r="M96" s="59"/>
      <c r="N96" s="29"/>
      <c r="O96" s="126"/>
    </row>
    <row r="97" spans="1:15" ht="15.75">
      <c r="A97" s="28"/>
      <c r="B97" s="29" t="s">
        <v>66</v>
      </c>
      <c r="C97" s="29"/>
      <c r="D97" s="29"/>
      <c r="E97" s="29"/>
      <c r="F97" s="29"/>
      <c r="G97" s="29"/>
      <c r="H97" s="29"/>
      <c r="I97" s="29"/>
      <c r="J97" s="29"/>
      <c r="K97" s="38">
        <v>0</v>
      </c>
      <c r="L97" s="38"/>
      <c r="M97" s="59"/>
      <c r="N97" s="29"/>
      <c r="O97" s="126"/>
    </row>
    <row r="98" spans="1:15" ht="15.75">
      <c r="A98" s="28"/>
      <c r="B98" s="29" t="s">
        <v>67</v>
      </c>
      <c r="C98" s="29"/>
      <c r="D98" s="29"/>
      <c r="E98" s="29"/>
      <c r="F98" s="29"/>
      <c r="G98" s="29"/>
      <c r="H98" s="29"/>
      <c r="I98" s="29"/>
      <c r="J98" s="29"/>
      <c r="K98" s="38">
        <f>SUM(K80:K97)</f>
        <v>-6820</v>
      </c>
      <c r="L98" s="38"/>
      <c r="M98" s="38">
        <f>SUM(M80:M97)</f>
        <v>-1678</v>
      </c>
      <c r="N98" s="29"/>
      <c r="O98" s="126"/>
    </row>
    <row r="99" spans="1:15" ht="15.75">
      <c r="A99" s="28"/>
      <c r="B99" s="29" t="s">
        <v>68</v>
      </c>
      <c r="C99" s="29"/>
      <c r="D99" s="29"/>
      <c r="E99" s="29"/>
      <c r="F99" s="29"/>
      <c r="G99" s="29"/>
      <c r="H99" s="29"/>
      <c r="I99" s="29"/>
      <c r="J99" s="29"/>
      <c r="K99" s="38">
        <f>K79+K98</f>
        <v>0</v>
      </c>
      <c r="L99" s="38"/>
      <c r="M99" s="38">
        <f>M79+M98</f>
        <v>0</v>
      </c>
      <c r="N99" s="29"/>
      <c r="O99" s="126"/>
    </row>
    <row r="100" spans="1:15" ht="15.75">
      <c r="A100" s="28"/>
      <c r="B100" s="29"/>
      <c r="C100" s="29"/>
      <c r="D100" s="29"/>
      <c r="E100" s="29"/>
      <c r="F100" s="29"/>
      <c r="G100" s="29"/>
      <c r="H100" s="29"/>
      <c r="I100" s="29"/>
      <c r="J100" s="29"/>
      <c r="K100" s="38"/>
      <c r="L100" s="38"/>
      <c r="M100" s="38"/>
      <c r="N100" s="29"/>
      <c r="O100" s="126"/>
    </row>
    <row r="101" spans="1:15" ht="15.75">
      <c r="A101" s="8"/>
      <c r="B101" s="10"/>
      <c r="C101" s="10"/>
      <c r="D101" s="10"/>
      <c r="E101" s="10"/>
      <c r="F101" s="10"/>
      <c r="G101" s="10"/>
      <c r="H101" s="10"/>
      <c r="I101" s="10"/>
      <c r="J101" s="10"/>
      <c r="K101" s="10"/>
      <c r="L101" s="10"/>
      <c r="M101" s="58"/>
      <c r="N101" s="10"/>
      <c r="O101" s="126"/>
    </row>
    <row r="102" spans="1:15" ht="19.5" thickBot="1">
      <c r="A102" s="132"/>
      <c r="B102" s="133" t="str">
        <f>B49</f>
        <v>FFP4 INVESTOR REPORT QUARTER ENDING JULY 2003</v>
      </c>
      <c r="C102" s="134"/>
      <c r="D102" s="134"/>
      <c r="E102" s="134"/>
      <c r="F102" s="134"/>
      <c r="G102" s="134"/>
      <c r="H102" s="134"/>
      <c r="I102" s="134"/>
      <c r="J102" s="134"/>
      <c r="K102" s="134"/>
      <c r="L102" s="134"/>
      <c r="M102" s="140"/>
      <c r="N102" s="136"/>
      <c r="O102" s="126"/>
    </row>
    <row r="103" spans="1:15" ht="15.75">
      <c r="A103" s="2"/>
      <c r="B103" s="77" t="s">
        <v>69</v>
      </c>
      <c r="C103" s="18"/>
      <c r="D103" s="18"/>
      <c r="E103" s="5"/>
      <c r="F103" s="5"/>
      <c r="G103" s="5"/>
      <c r="H103" s="5"/>
      <c r="I103" s="5"/>
      <c r="J103" s="5"/>
      <c r="K103" s="5"/>
      <c r="L103" s="5"/>
      <c r="M103" s="56"/>
      <c r="N103" s="5"/>
      <c r="O103" s="126"/>
    </row>
    <row r="104" spans="1:15" ht="15.75">
      <c r="A104" s="8"/>
      <c r="B104" s="24"/>
      <c r="C104" s="16"/>
      <c r="D104" s="16"/>
      <c r="E104" s="10"/>
      <c r="F104" s="10"/>
      <c r="G104" s="10"/>
      <c r="H104" s="10"/>
      <c r="I104" s="10"/>
      <c r="J104" s="10"/>
      <c r="K104" s="10"/>
      <c r="L104" s="10"/>
      <c r="M104" s="58"/>
      <c r="N104" s="10"/>
      <c r="O104" s="126"/>
    </row>
    <row r="105" spans="1:15" ht="15.75">
      <c r="A105" s="8"/>
      <c r="B105" s="186" t="s">
        <v>70</v>
      </c>
      <c r="C105" s="16"/>
      <c r="D105" s="16"/>
      <c r="E105" s="10"/>
      <c r="F105" s="10"/>
      <c r="G105" s="10"/>
      <c r="H105" s="10"/>
      <c r="I105" s="10"/>
      <c r="J105" s="10"/>
      <c r="K105" s="10"/>
      <c r="L105" s="10"/>
      <c r="M105" s="58"/>
      <c r="N105" s="10"/>
      <c r="O105" s="126"/>
    </row>
    <row r="106" spans="1:15" ht="15.75">
      <c r="A106" s="28"/>
      <c r="B106" s="29" t="s">
        <v>71</v>
      </c>
      <c r="C106" s="29"/>
      <c r="D106" s="29"/>
      <c r="E106" s="29"/>
      <c r="F106" s="29"/>
      <c r="G106" s="29"/>
      <c r="H106" s="29"/>
      <c r="I106" s="29"/>
      <c r="J106" s="29"/>
      <c r="K106" s="29"/>
      <c r="L106" s="29"/>
      <c r="M106" s="59">
        <v>3620</v>
      </c>
      <c r="N106" s="29"/>
      <c r="O106" s="126"/>
    </row>
    <row r="107" spans="1:15" ht="15.75">
      <c r="A107" s="28"/>
      <c r="B107" s="29" t="s">
        <v>72</v>
      </c>
      <c r="C107" s="29"/>
      <c r="D107" s="29"/>
      <c r="E107" s="29"/>
      <c r="F107" s="29"/>
      <c r="G107" s="29"/>
      <c r="H107" s="29"/>
      <c r="I107" s="29"/>
      <c r="J107" s="29"/>
      <c r="K107" s="29"/>
      <c r="L107" s="29"/>
      <c r="M107" s="59">
        <v>3620</v>
      </c>
      <c r="N107" s="29"/>
      <c r="O107" s="126"/>
    </row>
    <row r="108" spans="1:15" ht="15.75">
      <c r="A108" s="28"/>
      <c r="B108" s="29" t="s">
        <v>73</v>
      </c>
      <c r="C108" s="29"/>
      <c r="D108" s="29"/>
      <c r="E108" s="29"/>
      <c r="F108" s="29"/>
      <c r="G108" s="29"/>
      <c r="H108" s="29"/>
      <c r="I108" s="29"/>
      <c r="J108" s="29"/>
      <c r="K108" s="29"/>
      <c r="L108" s="29"/>
      <c r="M108" s="59">
        <v>0</v>
      </c>
      <c r="N108" s="29"/>
      <c r="O108" s="126"/>
    </row>
    <row r="109" spans="1:15" ht="15.75">
      <c r="A109" s="28"/>
      <c r="B109" s="29" t="s">
        <v>74</v>
      </c>
      <c r="C109" s="29"/>
      <c r="D109" s="29"/>
      <c r="E109" s="29"/>
      <c r="F109" s="29"/>
      <c r="G109" s="29"/>
      <c r="H109" s="29"/>
      <c r="I109" s="29"/>
      <c r="J109" s="29"/>
      <c r="K109" s="29"/>
      <c r="L109" s="29"/>
      <c r="M109" s="59">
        <v>0</v>
      </c>
      <c r="N109" s="29"/>
      <c r="O109" s="126"/>
    </row>
    <row r="110" spans="1:15" ht="15.75">
      <c r="A110" s="28"/>
      <c r="B110" s="29" t="s">
        <v>75</v>
      </c>
      <c r="C110" s="29"/>
      <c r="D110" s="29"/>
      <c r="E110" s="29"/>
      <c r="F110" s="29"/>
      <c r="G110" s="29"/>
      <c r="H110" s="29"/>
      <c r="I110" s="29"/>
      <c r="J110" s="29"/>
      <c r="K110" s="29"/>
      <c r="L110" s="29"/>
      <c r="M110" s="59">
        <v>0</v>
      </c>
      <c r="N110" s="29"/>
      <c r="O110" s="126"/>
    </row>
    <row r="111" spans="1:15" ht="15.75">
      <c r="A111" s="28"/>
      <c r="B111" s="29" t="s">
        <v>54</v>
      </c>
      <c r="C111" s="29"/>
      <c r="D111" s="29"/>
      <c r="E111" s="29"/>
      <c r="F111" s="29"/>
      <c r="G111" s="29"/>
      <c r="H111" s="29"/>
      <c r="I111" s="29"/>
      <c r="J111" s="29"/>
      <c r="K111" s="29"/>
      <c r="L111" s="29"/>
      <c r="M111" s="59">
        <v>0</v>
      </c>
      <c r="N111" s="29"/>
      <c r="O111" s="126"/>
    </row>
    <row r="112" spans="1:15" ht="15.75">
      <c r="A112" s="28"/>
      <c r="B112" s="29" t="s">
        <v>56</v>
      </c>
      <c r="C112" s="29"/>
      <c r="D112" s="29"/>
      <c r="E112" s="29"/>
      <c r="F112" s="29"/>
      <c r="G112" s="29"/>
      <c r="H112" s="29"/>
      <c r="I112" s="29"/>
      <c r="J112" s="29"/>
      <c r="K112" s="29"/>
      <c r="L112" s="29"/>
      <c r="M112" s="59">
        <v>0</v>
      </c>
      <c r="N112" s="29"/>
      <c r="O112" s="126"/>
    </row>
    <row r="113" spans="1:15" ht="15.75">
      <c r="A113" s="28"/>
      <c r="B113" s="29" t="s">
        <v>76</v>
      </c>
      <c r="C113" s="29"/>
      <c r="D113" s="29"/>
      <c r="E113" s="29"/>
      <c r="F113" s="29"/>
      <c r="G113" s="29"/>
      <c r="H113" s="29"/>
      <c r="I113" s="29"/>
      <c r="J113" s="29"/>
      <c r="K113" s="29"/>
      <c r="L113" s="29"/>
      <c r="M113" s="59">
        <f>SUM(M107:M111)</f>
        <v>3620</v>
      </c>
      <c r="N113" s="29"/>
      <c r="O113" s="126"/>
    </row>
    <row r="114" spans="1:15" ht="15.75">
      <c r="A114" s="28"/>
      <c r="B114" s="29"/>
      <c r="C114" s="29"/>
      <c r="D114" s="29"/>
      <c r="E114" s="29"/>
      <c r="F114" s="29"/>
      <c r="G114" s="29"/>
      <c r="H114" s="29"/>
      <c r="I114" s="29"/>
      <c r="J114" s="29"/>
      <c r="K114" s="29"/>
      <c r="L114" s="29"/>
      <c r="M114" s="67"/>
      <c r="N114" s="29"/>
      <c r="O114" s="126"/>
    </row>
    <row r="115" spans="1:15" ht="15.75">
      <c r="A115" s="8"/>
      <c r="B115" s="186" t="s">
        <v>38</v>
      </c>
      <c r="C115" s="10"/>
      <c r="D115" s="10"/>
      <c r="E115" s="10"/>
      <c r="F115" s="10"/>
      <c r="G115" s="10"/>
      <c r="H115" s="10"/>
      <c r="I115" s="10"/>
      <c r="J115" s="10"/>
      <c r="K115" s="10"/>
      <c r="L115" s="10"/>
      <c r="M115" s="58"/>
      <c r="N115" s="10"/>
      <c r="O115" s="126"/>
    </row>
    <row r="116" spans="1:15" ht="15.75">
      <c r="A116" s="28"/>
      <c r="B116" s="29" t="s">
        <v>77</v>
      </c>
      <c r="C116" s="29"/>
      <c r="D116" s="29"/>
      <c r="E116" s="68"/>
      <c r="F116" s="29"/>
      <c r="G116" s="29"/>
      <c r="H116" s="29"/>
      <c r="I116" s="29"/>
      <c r="J116" s="29"/>
      <c r="K116" s="29"/>
      <c r="L116" s="29"/>
      <c r="M116" s="69" t="s">
        <v>173</v>
      </c>
      <c r="N116" s="29"/>
      <c r="O116" s="126"/>
    </row>
    <row r="117" spans="1:15" ht="15.75">
      <c r="A117" s="28"/>
      <c r="B117" s="29" t="s">
        <v>78</v>
      </c>
      <c r="C117" s="157"/>
      <c r="D117" s="157"/>
      <c r="E117" s="157"/>
      <c r="F117" s="157"/>
      <c r="G117" s="157"/>
      <c r="H117" s="157"/>
      <c r="I117" s="157"/>
      <c r="J117" s="157"/>
      <c r="K117" s="157"/>
      <c r="L117" s="157"/>
      <c r="M117" s="69" t="s">
        <v>173</v>
      </c>
      <c r="N117" s="29"/>
      <c r="O117" s="126"/>
    </row>
    <row r="118" spans="1:15" ht="15.75">
      <c r="A118" s="28"/>
      <c r="B118" s="29" t="s">
        <v>79</v>
      </c>
      <c r="C118" s="29"/>
      <c r="D118" s="29"/>
      <c r="E118" s="29"/>
      <c r="F118" s="29"/>
      <c r="G118" s="29"/>
      <c r="H118" s="29"/>
      <c r="I118" s="29"/>
      <c r="J118" s="29"/>
      <c r="K118" s="29"/>
      <c r="L118" s="29"/>
      <c r="M118" s="69" t="s">
        <v>173</v>
      </c>
      <c r="N118" s="29"/>
      <c r="O118" s="126"/>
    </row>
    <row r="119" spans="1:15" ht="15.75">
      <c r="A119" s="28"/>
      <c r="B119" s="29" t="s">
        <v>80</v>
      </c>
      <c r="C119" s="29"/>
      <c r="D119" s="29"/>
      <c r="E119" s="29"/>
      <c r="F119" s="29"/>
      <c r="G119" s="29"/>
      <c r="H119" s="29"/>
      <c r="I119" s="29"/>
      <c r="J119" s="29"/>
      <c r="K119" s="29"/>
      <c r="L119" s="29"/>
      <c r="M119" s="69" t="s">
        <v>173</v>
      </c>
      <c r="N119" s="29"/>
      <c r="O119" s="126"/>
    </row>
    <row r="120" spans="1:15" ht="15.75">
      <c r="A120" s="28"/>
      <c r="B120" s="29"/>
      <c r="C120" s="29"/>
      <c r="D120" s="29"/>
      <c r="E120" s="29"/>
      <c r="F120" s="29"/>
      <c r="G120" s="29"/>
      <c r="H120" s="29"/>
      <c r="I120" s="29"/>
      <c r="J120" s="29"/>
      <c r="K120" s="29"/>
      <c r="L120" s="29"/>
      <c r="M120" s="67"/>
      <c r="N120" s="29"/>
      <c r="O120" s="126"/>
    </row>
    <row r="121" spans="1:15" ht="15.75">
      <c r="A121" s="8"/>
      <c r="B121" s="186" t="s">
        <v>81</v>
      </c>
      <c r="C121" s="16"/>
      <c r="D121" s="16"/>
      <c r="E121" s="10"/>
      <c r="F121" s="10"/>
      <c r="G121" s="10"/>
      <c r="H121" s="10"/>
      <c r="I121" s="10"/>
      <c r="J121" s="10"/>
      <c r="K121" s="10"/>
      <c r="L121" s="10"/>
      <c r="M121" s="70"/>
      <c r="N121" s="10"/>
      <c r="O121" s="126"/>
    </row>
    <row r="122" spans="1:15" ht="15.75">
      <c r="A122" s="28"/>
      <c r="B122" s="29" t="s">
        <v>82</v>
      </c>
      <c r="C122" s="29"/>
      <c r="D122" s="29"/>
      <c r="E122" s="29"/>
      <c r="F122" s="29"/>
      <c r="G122" s="29"/>
      <c r="H122" s="29"/>
      <c r="I122" s="29"/>
      <c r="J122" s="29"/>
      <c r="K122" s="29"/>
      <c r="L122" s="29"/>
      <c r="M122" s="59">
        <v>0</v>
      </c>
      <c r="N122" s="29"/>
      <c r="O122" s="126"/>
    </row>
    <row r="123" spans="1:15" ht="15.75">
      <c r="A123" s="28"/>
      <c r="B123" s="29" t="s">
        <v>83</v>
      </c>
      <c r="C123" s="29"/>
      <c r="D123" s="29"/>
      <c r="E123" s="29"/>
      <c r="F123" s="29"/>
      <c r="G123" s="29"/>
      <c r="H123" s="29"/>
      <c r="I123" s="29"/>
      <c r="J123" s="29"/>
      <c r="K123" s="29"/>
      <c r="L123" s="29"/>
      <c r="M123" s="59">
        <v>0</v>
      </c>
      <c r="N123" s="29"/>
      <c r="O123" s="126"/>
    </row>
    <row r="124" spans="1:15" ht="15.75">
      <c r="A124" s="28"/>
      <c r="B124" s="29" t="s">
        <v>84</v>
      </c>
      <c r="C124" s="29"/>
      <c r="D124" s="29"/>
      <c r="E124" s="29"/>
      <c r="F124" s="29"/>
      <c r="G124" s="29"/>
      <c r="H124" s="29"/>
      <c r="I124" s="29"/>
      <c r="J124" s="29"/>
      <c r="K124" s="29"/>
      <c r="L124" s="29"/>
      <c r="M124" s="59">
        <f>M123+M122</f>
        <v>0</v>
      </c>
      <c r="N124" s="29"/>
      <c r="O124" s="126"/>
    </row>
    <row r="125" spans="1:15" ht="15.75">
      <c r="A125" s="28"/>
      <c r="B125" s="29" t="s">
        <v>85</v>
      </c>
      <c r="C125" s="29"/>
      <c r="D125" s="29"/>
      <c r="E125" s="29"/>
      <c r="F125" s="29"/>
      <c r="G125" s="29"/>
      <c r="H125" s="29"/>
      <c r="I125" s="71"/>
      <c r="J125" s="29"/>
      <c r="K125" s="29"/>
      <c r="L125" s="29"/>
      <c r="M125" s="59">
        <f>M89</f>
        <v>0</v>
      </c>
      <c r="N125" s="29"/>
      <c r="O125" s="126"/>
    </row>
    <row r="126" spans="1:15" ht="15.75">
      <c r="A126" s="28"/>
      <c r="B126" s="29" t="s">
        <v>86</v>
      </c>
      <c r="C126" s="29"/>
      <c r="D126" s="29"/>
      <c r="E126" s="29"/>
      <c r="F126" s="29"/>
      <c r="G126" s="29"/>
      <c r="H126" s="29"/>
      <c r="I126" s="29"/>
      <c r="J126" s="29"/>
      <c r="K126" s="29"/>
      <c r="L126" s="29"/>
      <c r="M126" s="59">
        <f>M124+M125</f>
        <v>0</v>
      </c>
      <c r="N126" s="29"/>
      <c r="O126" s="126"/>
    </row>
    <row r="127" spans="1:15" ht="15.75">
      <c r="A127" s="28"/>
      <c r="B127" s="29"/>
      <c r="C127" s="29"/>
      <c r="D127" s="29"/>
      <c r="E127" s="29"/>
      <c r="F127" s="29"/>
      <c r="G127" s="29"/>
      <c r="H127" s="29"/>
      <c r="I127" s="29"/>
      <c r="J127" s="29"/>
      <c r="K127" s="29"/>
      <c r="L127" s="29"/>
      <c r="M127" s="67"/>
      <c r="N127" s="29"/>
      <c r="O127" s="126"/>
    </row>
    <row r="128" spans="1:15" ht="15.75">
      <c r="A128" s="2"/>
      <c r="B128" s="5"/>
      <c r="C128" s="5"/>
      <c r="D128" s="5"/>
      <c r="E128" s="5"/>
      <c r="F128" s="5"/>
      <c r="G128" s="5"/>
      <c r="H128" s="5"/>
      <c r="I128" s="5"/>
      <c r="J128" s="5"/>
      <c r="K128" s="5"/>
      <c r="L128" s="5"/>
      <c r="M128" s="56"/>
      <c r="N128" s="5"/>
      <c r="O128" s="126"/>
    </row>
    <row r="129" spans="1:15" ht="15.75">
      <c r="A129" s="8"/>
      <c r="B129" s="186" t="s">
        <v>87</v>
      </c>
      <c r="C129" s="16"/>
      <c r="D129" s="16"/>
      <c r="E129" s="10"/>
      <c r="F129" s="10"/>
      <c r="G129" s="10"/>
      <c r="H129" s="10"/>
      <c r="I129" s="10"/>
      <c r="J129" s="10"/>
      <c r="K129" s="10"/>
      <c r="L129" s="10"/>
      <c r="M129" s="58"/>
      <c r="N129" s="10"/>
      <c r="O129" s="126"/>
    </row>
    <row r="130" spans="1:15" ht="15.75">
      <c r="A130" s="8"/>
      <c r="B130" s="24"/>
      <c r="C130" s="16"/>
      <c r="D130" s="16"/>
      <c r="E130" s="10"/>
      <c r="F130" s="10"/>
      <c r="G130" s="10"/>
      <c r="H130" s="10"/>
      <c r="I130" s="10"/>
      <c r="J130" s="10"/>
      <c r="K130" s="10"/>
      <c r="L130" s="10"/>
      <c r="M130" s="58"/>
      <c r="N130" s="10"/>
      <c r="O130" s="126"/>
    </row>
    <row r="131" spans="1:15" ht="15.75">
      <c r="A131" s="28"/>
      <c r="B131" s="29" t="s">
        <v>88</v>
      </c>
      <c r="C131" s="72"/>
      <c r="D131" s="72"/>
      <c r="E131" s="29"/>
      <c r="F131" s="29"/>
      <c r="G131" s="29"/>
      <c r="H131" s="29"/>
      <c r="I131" s="29"/>
      <c r="J131" s="29"/>
      <c r="K131" s="29"/>
      <c r="L131" s="29"/>
      <c r="M131" s="59">
        <f>M57</f>
        <v>96190</v>
      </c>
      <c r="N131" s="29"/>
      <c r="O131" s="126"/>
    </row>
    <row r="132" spans="1:15" ht="15.75">
      <c r="A132" s="28"/>
      <c r="B132" s="29" t="s">
        <v>89</v>
      </c>
      <c r="C132" s="72"/>
      <c r="D132" s="72"/>
      <c r="E132" s="29"/>
      <c r="F132" s="29"/>
      <c r="G132" s="29"/>
      <c r="H132" s="29"/>
      <c r="I132" s="29"/>
      <c r="J132" s="29"/>
      <c r="K132" s="29"/>
      <c r="L132" s="29"/>
      <c r="M132" s="59">
        <f>M69</f>
        <v>96190</v>
      </c>
      <c r="N132" s="29"/>
      <c r="O132" s="126"/>
    </row>
    <row r="133" spans="1:15" ht="15.75">
      <c r="A133" s="28"/>
      <c r="B133" s="29"/>
      <c r="C133" s="29"/>
      <c r="D133" s="29"/>
      <c r="E133" s="29"/>
      <c r="F133" s="29"/>
      <c r="G133" s="29"/>
      <c r="H133" s="29"/>
      <c r="I133" s="29"/>
      <c r="J133" s="29"/>
      <c r="K133" s="29"/>
      <c r="L133" s="29"/>
      <c r="M133" s="67"/>
      <c r="N133" s="29"/>
      <c r="O133" s="126"/>
    </row>
    <row r="134" spans="1:15" ht="15.75">
      <c r="A134" s="2"/>
      <c r="B134" s="5"/>
      <c r="C134" s="5"/>
      <c r="D134" s="5"/>
      <c r="E134" s="5"/>
      <c r="F134" s="5"/>
      <c r="G134" s="5"/>
      <c r="H134" s="5"/>
      <c r="I134" s="5"/>
      <c r="J134" s="5"/>
      <c r="K134" s="5"/>
      <c r="L134" s="5"/>
      <c r="M134" s="56"/>
      <c r="N134" s="5"/>
      <c r="O134" s="126"/>
    </row>
    <row r="135" spans="1:15" ht="15.75">
      <c r="A135" s="8"/>
      <c r="B135" s="186" t="s">
        <v>90</v>
      </c>
      <c r="C135" s="155"/>
      <c r="D135" s="155"/>
      <c r="E135" s="190"/>
      <c r="F135" s="190"/>
      <c r="G135" s="190"/>
      <c r="H135" s="190"/>
      <c r="I135" s="187" t="s">
        <v>165</v>
      </c>
      <c r="J135" s="187"/>
      <c r="K135" s="187" t="s">
        <v>172</v>
      </c>
      <c r="L135" s="155"/>
      <c r="M135" s="188" t="s">
        <v>185</v>
      </c>
      <c r="N135" s="155"/>
      <c r="O135" s="126"/>
    </row>
    <row r="136" spans="1:15" ht="15.75">
      <c r="A136" s="28"/>
      <c r="B136" s="29" t="s">
        <v>91</v>
      </c>
      <c r="C136" s="29"/>
      <c r="D136" s="29"/>
      <c r="E136" s="29"/>
      <c r="F136" s="29"/>
      <c r="G136" s="29"/>
      <c r="H136" s="29"/>
      <c r="I136" s="59">
        <v>35000</v>
      </c>
      <c r="J136" s="29"/>
      <c r="K136" s="46" t="s">
        <v>173</v>
      </c>
      <c r="L136" s="29"/>
      <c r="M136" s="59"/>
      <c r="N136" s="29"/>
      <c r="O136" s="126"/>
    </row>
    <row r="137" spans="1:15" ht="15.75">
      <c r="A137" s="28"/>
      <c r="B137" s="29" t="s">
        <v>92</v>
      </c>
      <c r="C137" s="29"/>
      <c r="D137" s="29"/>
      <c r="E137" s="29"/>
      <c r="F137" s="29"/>
      <c r="G137" s="29"/>
      <c r="H137" s="29"/>
      <c r="I137" s="59">
        <f>+'April 03'!I139</f>
        <v>22072</v>
      </c>
      <c r="J137" s="29"/>
      <c r="K137" s="59">
        <f>+'April 03'!K139</f>
        <v>523</v>
      </c>
      <c r="L137" s="29"/>
      <c r="M137" s="59">
        <f>K137+I137</f>
        <v>22595</v>
      </c>
      <c r="N137" s="29"/>
      <c r="O137" s="126"/>
    </row>
    <row r="138" spans="1:15" ht="15.75">
      <c r="A138" s="28"/>
      <c r="B138" s="29" t="s">
        <v>93</v>
      </c>
      <c r="C138" s="29"/>
      <c r="D138" s="29"/>
      <c r="E138" s="29"/>
      <c r="F138" s="29"/>
      <c r="G138" s="29"/>
      <c r="H138" s="29"/>
      <c r="I138" s="29">
        <v>1060</v>
      </c>
      <c r="J138" s="29"/>
      <c r="K138" s="29">
        <v>0</v>
      </c>
      <c r="L138" s="29"/>
      <c r="M138" s="59">
        <f>K138+I138</f>
        <v>1060</v>
      </c>
      <c r="N138" s="29"/>
      <c r="O138" s="126"/>
    </row>
    <row r="139" spans="1:15" ht="15.75">
      <c r="A139" s="28"/>
      <c r="B139" s="29" t="s">
        <v>94</v>
      </c>
      <c r="C139" s="29"/>
      <c r="D139" s="29"/>
      <c r="E139" s="29"/>
      <c r="F139" s="29"/>
      <c r="G139" s="29"/>
      <c r="H139" s="29"/>
      <c r="I139" s="59">
        <f>I137+I138</f>
        <v>23132</v>
      </c>
      <c r="J139" s="29"/>
      <c r="K139" s="59">
        <f>K138+K137</f>
        <v>523</v>
      </c>
      <c r="L139" s="29"/>
      <c r="M139" s="59">
        <f>K139+I139</f>
        <v>23655</v>
      </c>
      <c r="N139" s="29"/>
      <c r="O139" s="126"/>
    </row>
    <row r="140" spans="1:15" ht="15.75">
      <c r="A140" s="28"/>
      <c r="B140" s="29" t="s">
        <v>95</v>
      </c>
      <c r="C140" s="29"/>
      <c r="D140" s="29"/>
      <c r="E140" s="29"/>
      <c r="F140" s="29"/>
      <c r="G140" s="29"/>
      <c r="H140" s="29"/>
      <c r="I140" s="59">
        <f>I136-I139</f>
        <v>11868</v>
      </c>
      <c r="J140" s="29"/>
      <c r="K140" s="46" t="s">
        <v>173</v>
      </c>
      <c r="L140" s="29"/>
      <c r="M140" s="59"/>
      <c r="N140" s="29"/>
      <c r="O140" s="126"/>
    </row>
    <row r="141" spans="1:15" ht="15.75">
      <c r="A141" s="28"/>
      <c r="B141" s="29"/>
      <c r="C141" s="29"/>
      <c r="D141" s="29"/>
      <c r="E141" s="29"/>
      <c r="F141" s="29"/>
      <c r="G141" s="29"/>
      <c r="H141" s="29"/>
      <c r="I141" s="29"/>
      <c r="J141" s="29"/>
      <c r="K141" s="29"/>
      <c r="L141" s="29"/>
      <c r="M141" s="67"/>
      <c r="N141" s="29"/>
      <c r="O141" s="126"/>
    </row>
    <row r="142" spans="1:15" ht="15.75">
      <c r="A142" s="2"/>
      <c r="B142" s="5"/>
      <c r="C142" s="5"/>
      <c r="D142" s="5"/>
      <c r="E142" s="5"/>
      <c r="F142" s="5"/>
      <c r="G142" s="5"/>
      <c r="H142" s="5"/>
      <c r="I142" s="5"/>
      <c r="J142" s="5"/>
      <c r="K142" s="5"/>
      <c r="L142" s="5"/>
      <c r="M142" s="56"/>
      <c r="N142" s="5"/>
      <c r="O142" s="126"/>
    </row>
    <row r="143" spans="1:15" ht="15.75">
      <c r="A143" s="8"/>
      <c r="B143" s="186" t="s">
        <v>96</v>
      </c>
      <c r="C143" s="16"/>
      <c r="D143" s="16"/>
      <c r="E143" s="10"/>
      <c r="F143" s="10"/>
      <c r="G143" s="10"/>
      <c r="H143" s="10"/>
      <c r="I143" s="10"/>
      <c r="J143" s="10"/>
      <c r="K143" s="10"/>
      <c r="L143" s="10"/>
      <c r="M143" s="73"/>
      <c r="N143" s="10"/>
      <c r="O143" s="126"/>
    </row>
    <row r="144" spans="1:15" ht="15.75">
      <c r="A144" s="28"/>
      <c r="B144" s="29" t="s">
        <v>97</v>
      </c>
      <c r="C144" s="29"/>
      <c r="D144" s="29"/>
      <c r="E144" s="29"/>
      <c r="F144" s="29"/>
      <c r="G144" s="29"/>
      <c r="H144" s="29"/>
      <c r="I144" s="29"/>
      <c r="J144" s="29"/>
      <c r="K144" s="29"/>
      <c r="L144" s="29"/>
      <c r="M144" s="66">
        <f>(M79+M82+M83+M84)/-M85</f>
        <v>1.778857837181045</v>
      </c>
      <c r="N144" s="29" t="s">
        <v>186</v>
      </c>
      <c r="O144" s="126"/>
    </row>
    <row r="145" spans="1:15" ht="15.75">
      <c r="A145" s="28"/>
      <c r="B145" s="29" t="s">
        <v>98</v>
      </c>
      <c r="C145" s="29"/>
      <c r="D145" s="29"/>
      <c r="E145" s="29"/>
      <c r="F145" s="29"/>
      <c r="G145" s="29"/>
      <c r="H145" s="29"/>
      <c r="I145" s="29"/>
      <c r="J145" s="29"/>
      <c r="K145" s="29"/>
      <c r="L145" s="29"/>
      <c r="M145" s="74">
        <v>1.45</v>
      </c>
      <c r="N145" s="29" t="s">
        <v>186</v>
      </c>
      <c r="O145" s="126"/>
    </row>
    <row r="146" spans="1:15" ht="15.75">
      <c r="A146" s="28"/>
      <c r="B146" s="29" t="s">
        <v>99</v>
      </c>
      <c r="C146" s="29"/>
      <c r="D146" s="29"/>
      <c r="E146" s="29"/>
      <c r="F146" s="29"/>
      <c r="G146" s="29"/>
      <c r="H146" s="29"/>
      <c r="I146" s="29"/>
      <c r="J146" s="29"/>
      <c r="K146" s="29"/>
      <c r="L146" s="29"/>
      <c r="M146" s="66">
        <f>(M79+SUM(M82:M86))/-M87</f>
        <v>3.357894736842105</v>
      </c>
      <c r="N146" s="29" t="s">
        <v>186</v>
      </c>
      <c r="O146" s="126"/>
    </row>
    <row r="147" spans="1:15" ht="15.75">
      <c r="A147" s="28"/>
      <c r="B147" s="29" t="s">
        <v>100</v>
      </c>
      <c r="C147" s="29"/>
      <c r="D147" s="29"/>
      <c r="E147" s="29"/>
      <c r="F147" s="29"/>
      <c r="G147" s="29"/>
      <c r="H147" s="29"/>
      <c r="I147" s="29"/>
      <c r="J147" s="29"/>
      <c r="K147" s="29"/>
      <c r="L147" s="29"/>
      <c r="M147" s="75">
        <v>3.08</v>
      </c>
      <c r="N147" s="29" t="s">
        <v>186</v>
      </c>
      <c r="O147" s="126"/>
    </row>
    <row r="148" spans="1:15" ht="15.75">
      <c r="A148" s="28"/>
      <c r="B148" s="29"/>
      <c r="C148" s="29"/>
      <c r="D148" s="29"/>
      <c r="E148" s="29"/>
      <c r="F148" s="29"/>
      <c r="G148" s="29"/>
      <c r="H148" s="29"/>
      <c r="I148" s="29"/>
      <c r="J148" s="29"/>
      <c r="K148" s="29"/>
      <c r="L148" s="29"/>
      <c r="M148" s="29"/>
      <c r="N148" s="29"/>
      <c r="O148" s="126"/>
    </row>
    <row r="149" spans="1:15" ht="15.75">
      <c r="A149" s="28"/>
      <c r="B149" s="29"/>
      <c r="C149" s="29"/>
      <c r="D149" s="29"/>
      <c r="E149" s="29"/>
      <c r="F149" s="29"/>
      <c r="G149" s="29"/>
      <c r="H149" s="29"/>
      <c r="I149" s="29"/>
      <c r="J149" s="29"/>
      <c r="K149" s="29"/>
      <c r="L149" s="29"/>
      <c r="M149" s="29"/>
      <c r="N149" s="29"/>
      <c r="O149" s="126"/>
    </row>
    <row r="150" spans="1:15" ht="15.75">
      <c r="A150" s="8"/>
      <c r="B150" s="10"/>
      <c r="C150" s="10"/>
      <c r="D150" s="10"/>
      <c r="E150" s="10"/>
      <c r="F150" s="10"/>
      <c r="G150" s="10"/>
      <c r="H150" s="10"/>
      <c r="I150" s="10"/>
      <c r="J150" s="10"/>
      <c r="K150" s="10"/>
      <c r="L150" s="10"/>
      <c r="M150" s="10"/>
      <c r="N150" s="10"/>
      <c r="O150" s="126"/>
    </row>
    <row r="151" spans="1:15" ht="19.5" thickBot="1">
      <c r="A151" s="132"/>
      <c r="B151" s="133" t="str">
        <f>B102</f>
        <v>FFP4 INVESTOR REPORT QUARTER ENDING JULY 2003</v>
      </c>
      <c r="C151" s="159"/>
      <c r="D151" s="159"/>
      <c r="E151" s="159"/>
      <c r="F151" s="159"/>
      <c r="G151" s="159"/>
      <c r="H151" s="159"/>
      <c r="I151" s="159"/>
      <c r="J151" s="159"/>
      <c r="K151" s="159"/>
      <c r="L151" s="159"/>
      <c r="M151" s="159"/>
      <c r="N151" s="160"/>
      <c r="O151" s="126"/>
    </row>
    <row r="152" spans="1:15" ht="15.75">
      <c r="A152" s="76"/>
      <c r="B152" s="77" t="s">
        <v>101</v>
      </c>
      <c r="C152" s="78"/>
      <c r="D152" s="78"/>
      <c r="E152" s="78"/>
      <c r="F152" s="78"/>
      <c r="G152" s="78"/>
      <c r="H152" s="79"/>
      <c r="I152" s="79"/>
      <c r="J152" s="79"/>
      <c r="K152" s="80">
        <f>M42</f>
        <v>37833</v>
      </c>
      <c r="L152" s="5"/>
      <c r="M152" s="5"/>
      <c r="N152" s="5"/>
      <c r="O152" s="126"/>
    </row>
    <row r="153" spans="1:15" ht="15.75">
      <c r="A153" s="82"/>
      <c r="B153" s="83"/>
      <c r="C153" s="84"/>
      <c r="D153" s="84"/>
      <c r="E153" s="84"/>
      <c r="F153" s="84"/>
      <c r="G153" s="84"/>
      <c r="H153" s="85"/>
      <c r="I153" s="85"/>
      <c r="J153" s="85"/>
      <c r="K153" s="85"/>
      <c r="L153" s="10"/>
      <c r="M153" s="10"/>
      <c r="N153" s="10"/>
      <c r="O153" s="126"/>
    </row>
    <row r="154" spans="1:15" ht="15.75">
      <c r="A154" s="86"/>
      <c r="B154" s="40" t="s">
        <v>102</v>
      </c>
      <c r="C154" s="87"/>
      <c r="D154" s="87"/>
      <c r="E154" s="87"/>
      <c r="F154" s="87"/>
      <c r="G154" s="87"/>
      <c r="H154" s="71"/>
      <c r="I154" s="71"/>
      <c r="J154" s="71"/>
      <c r="K154" s="88">
        <v>0.08185</v>
      </c>
      <c r="L154" s="29"/>
      <c r="M154" s="29"/>
      <c r="N154" s="29"/>
      <c r="O154" s="126"/>
    </row>
    <row r="155" spans="1:15" ht="15.75">
      <c r="A155" s="86"/>
      <c r="B155" s="40" t="s">
        <v>103</v>
      </c>
      <c r="C155" s="87"/>
      <c r="D155" s="87"/>
      <c r="E155" s="87"/>
      <c r="F155" s="87"/>
      <c r="G155" s="87"/>
      <c r="H155" s="71"/>
      <c r="I155" s="71"/>
      <c r="J155" s="71"/>
      <c r="K155" s="45">
        <v>0.07577</v>
      </c>
      <c r="L155" s="29"/>
      <c r="M155" s="29"/>
      <c r="N155" s="29"/>
      <c r="O155" s="126"/>
    </row>
    <row r="156" spans="1:15" ht="15.75">
      <c r="A156" s="86"/>
      <c r="B156" s="40" t="s">
        <v>104</v>
      </c>
      <c r="C156" s="87"/>
      <c r="D156" s="87"/>
      <c r="E156" s="87"/>
      <c r="F156" s="87"/>
      <c r="G156" s="87"/>
      <c r="H156" s="71"/>
      <c r="I156" s="71"/>
      <c r="J156" s="71"/>
      <c r="K156" s="88">
        <f>K154-K155</f>
        <v>0.006080000000000002</v>
      </c>
      <c r="L156" s="29"/>
      <c r="M156" s="29"/>
      <c r="N156" s="29"/>
      <c r="O156" s="126"/>
    </row>
    <row r="157" spans="1:15" ht="15.75">
      <c r="A157" s="86"/>
      <c r="B157" s="40" t="s">
        <v>105</v>
      </c>
      <c r="C157" s="87"/>
      <c r="D157" s="87"/>
      <c r="E157" s="87"/>
      <c r="F157" s="87"/>
      <c r="G157" s="87"/>
      <c r="H157" s="71"/>
      <c r="I157" s="71"/>
      <c r="J157" s="71"/>
      <c r="K157" s="88">
        <v>0.0592</v>
      </c>
      <c r="L157" s="29"/>
      <c r="M157" s="29"/>
      <c r="N157" s="29"/>
      <c r="O157" s="126"/>
    </row>
    <row r="158" spans="1:15" ht="15.75">
      <c r="A158" s="86"/>
      <c r="B158" s="40" t="s">
        <v>106</v>
      </c>
      <c r="C158" s="87"/>
      <c r="D158" s="87"/>
      <c r="E158" s="87"/>
      <c r="F158" s="87"/>
      <c r="G158" s="87"/>
      <c r="H158" s="71"/>
      <c r="I158" s="71"/>
      <c r="J158" s="71"/>
      <c r="K158" s="88">
        <f>M31</f>
        <v>0.03941129499718956</v>
      </c>
      <c r="L158" s="29"/>
      <c r="M158" s="29"/>
      <c r="N158" s="29"/>
      <c r="O158" s="126"/>
    </row>
    <row r="159" spans="1:15" ht="15.75">
      <c r="A159" s="86"/>
      <c r="B159" s="40" t="s">
        <v>107</v>
      </c>
      <c r="C159" s="87"/>
      <c r="D159" s="87"/>
      <c r="E159" s="87"/>
      <c r="F159" s="87"/>
      <c r="G159" s="87"/>
      <c r="H159" s="71"/>
      <c r="I159" s="71"/>
      <c r="J159" s="71"/>
      <c r="K159" s="88">
        <f>K157-K158</f>
        <v>0.019788705002810443</v>
      </c>
      <c r="L159" s="29"/>
      <c r="M159" s="29"/>
      <c r="N159" s="29"/>
      <c r="O159" s="126"/>
    </row>
    <row r="160" spans="1:15" ht="15.75">
      <c r="A160" s="86"/>
      <c r="B160" s="40" t="s">
        <v>108</v>
      </c>
      <c r="C160" s="87"/>
      <c r="D160" s="87"/>
      <c r="E160" s="87"/>
      <c r="F160" s="87"/>
      <c r="G160" s="87"/>
      <c r="H160" s="71"/>
      <c r="I160" s="71"/>
      <c r="J160" s="71"/>
      <c r="K160" s="89" t="s">
        <v>174</v>
      </c>
      <c r="L160" s="29"/>
      <c r="M160" s="29"/>
      <c r="N160" s="29"/>
      <c r="O160" s="126"/>
    </row>
    <row r="161" spans="1:15" ht="15.75">
      <c r="A161" s="86"/>
      <c r="B161" s="40" t="s">
        <v>109</v>
      </c>
      <c r="C161" s="87"/>
      <c r="D161" s="87"/>
      <c r="E161" s="87"/>
      <c r="F161" s="87"/>
      <c r="G161" s="87"/>
      <c r="H161" s="71"/>
      <c r="I161" s="71"/>
      <c r="J161" s="71"/>
      <c r="K161" s="90">
        <v>19.03</v>
      </c>
      <c r="L161" s="29" t="s">
        <v>178</v>
      </c>
      <c r="M161" s="29"/>
      <c r="N161" s="29"/>
      <c r="O161" s="126"/>
    </row>
    <row r="162" spans="1:15" ht="15.75">
      <c r="A162" s="86"/>
      <c r="B162" s="40" t="s">
        <v>110</v>
      </c>
      <c r="C162" s="87"/>
      <c r="D162" s="87"/>
      <c r="E162" s="87"/>
      <c r="F162" s="87"/>
      <c r="G162" s="87"/>
      <c r="H162" s="71"/>
      <c r="I162" s="71"/>
      <c r="J162" s="71"/>
      <c r="K162" s="90">
        <v>14.85</v>
      </c>
      <c r="L162" s="29" t="s">
        <v>178</v>
      </c>
      <c r="M162" s="29"/>
      <c r="N162" s="29"/>
      <c r="O162" s="126"/>
    </row>
    <row r="163" spans="1:15" ht="15.75">
      <c r="A163" s="86"/>
      <c r="B163" s="40" t="s">
        <v>111</v>
      </c>
      <c r="C163" s="87"/>
      <c r="D163" s="87"/>
      <c r="E163" s="87"/>
      <c r="F163" s="87"/>
      <c r="G163" s="87"/>
      <c r="H163" s="71"/>
      <c r="I163" s="71"/>
      <c r="J163" s="71"/>
      <c r="K163" s="88">
        <f>G54/'April 03'!M54</f>
        <v>0.06689553702795488</v>
      </c>
      <c r="L163" s="29"/>
      <c r="M163" s="29"/>
      <c r="N163" s="29"/>
      <c r="O163" s="126"/>
    </row>
    <row r="164" spans="1:15" ht="15.75">
      <c r="A164" s="86"/>
      <c r="B164" s="40" t="s">
        <v>112</v>
      </c>
      <c r="C164" s="87"/>
      <c r="D164" s="87"/>
      <c r="E164" s="87"/>
      <c r="F164" s="87"/>
      <c r="G164" s="87"/>
      <c r="H164" s="71"/>
      <c r="I164" s="71"/>
      <c r="J164" s="71"/>
      <c r="K164" s="88">
        <v>0.1573</v>
      </c>
      <c r="L164" s="29"/>
      <c r="M164" s="29"/>
      <c r="N164" s="29"/>
      <c r="O164" s="126"/>
    </row>
    <row r="165" spans="1:15" ht="15.75">
      <c r="A165" s="86"/>
      <c r="B165" s="40"/>
      <c r="C165" s="40"/>
      <c r="D165" s="40"/>
      <c r="E165" s="40"/>
      <c r="F165" s="40"/>
      <c r="G165" s="40"/>
      <c r="H165" s="29"/>
      <c r="I165" s="29"/>
      <c r="J165" s="29"/>
      <c r="K165" s="67"/>
      <c r="L165" s="29"/>
      <c r="M165" s="91"/>
      <c r="N165" s="29"/>
      <c r="O165" s="126"/>
    </row>
    <row r="166" spans="1:15" ht="15.75">
      <c r="A166" s="92"/>
      <c r="B166" s="17" t="s">
        <v>113</v>
      </c>
      <c r="C166" s="93"/>
      <c r="D166" s="93"/>
      <c r="E166" s="94"/>
      <c r="F166" s="93"/>
      <c r="G166" s="94"/>
      <c r="H166" s="93"/>
      <c r="I166" s="94"/>
      <c r="J166" s="21" t="s">
        <v>166</v>
      </c>
      <c r="K166" s="95" t="s">
        <v>175</v>
      </c>
      <c r="L166" s="10"/>
      <c r="M166" s="10"/>
      <c r="N166" s="10"/>
      <c r="O166" s="126"/>
    </row>
    <row r="167" spans="1:15" ht="15.75">
      <c r="A167" s="96"/>
      <c r="B167" s="40" t="s">
        <v>114</v>
      </c>
      <c r="C167" s="60"/>
      <c r="D167" s="60"/>
      <c r="E167" s="60"/>
      <c r="F167" s="60"/>
      <c r="G167" s="29"/>
      <c r="H167" s="29"/>
      <c r="I167" s="29"/>
      <c r="J167" s="34">
        <v>17</v>
      </c>
      <c r="K167" s="97">
        <v>851</v>
      </c>
      <c r="L167" s="29"/>
      <c r="M167" s="91"/>
      <c r="N167" s="98"/>
      <c r="O167" s="126"/>
    </row>
    <row r="168" spans="1:15" ht="15.75">
      <c r="A168" s="96"/>
      <c r="B168" s="40" t="s">
        <v>115</v>
      </c>
      <c r="C168" s="60"/>
      <c r="D168" s="60"/>
      <c r="E168" s="60"/>
      <c r="F168" s="60"/>
      <c r="G168" s="29"/>
      <c r="H168" s="29"/>
      <c r="I168" s="29"/>
      <c r="J168" s="34">
        <v>0</v>
      </c>
      <c r="K168" s="97">
        <v>0</v>
      </c>
      <c r="L168" s="29"/>
      <c r="M168" s="91"/>
      <c r="N168" s="98"/>
      <c r="O168" s="126"/>
    </row>
    <row r="169" spans="1:15" ht="15.75">
      <c r="A169" s="96"/>
      <c r="B169" s="189" t="s">
        <v>116</v>
      </c>
      <c r="C169" s="60"/>
      <c r="D169" s="60"/>
      <c r="E169" s="60"/>
      <c r="F169" s="60"/>
      <c r="G169" s="29"/>
      <c r="H169" s="29"/>
      <c r="I169" s="29"/>
      <c r="J169" s="29"/>
      <c r="K169" s="97">
        <v>0</v>
      </c>
      <c r="L169" s="29"/>
      <c r="M169" s="91"/>
      <c r="N169" s="98"/>
      <c r="O169" s="126"/>
    </row>
    <row r="170" spans="1:15" ht="15.75">
      <c r="A170" s="96"/>
      <c r="B170" s="189" t="s">
        <v>117</v>
      </c>
      <c r="C170" s="60"/>
      <c r="D170" s="60"/>
      <c r="E170" s="60"/>
      <c r="F170" s="60"/>
      <c r="G170" s="29"/>
      <c r="H170" s="29"/>
      <c r="I170" s="29"/>
      <c r="J170" s="29"/>
      <c r="K170" s="69" t="s">
        <v>173</v>
      </c>
      <c r="L170" s="29"/>
      <c r="M170" s="91"/>
      <c r="N170" s="98"/>
      <c r="O170" s="126"/>
    </row>
    <row r="171" spans="1:15" ht="15.75">
      <c r="A171" s="99"/>
      <c r="B171" s="189" t="s">
        <v>118</v>
      </c>
      <c r="C171" s="60"/>
      <c r="D171" s="60"/>
      <c r="E171" s="40"/>
      <c r="F171" s="40"/>
      <c r="G171" s="40"/>
      <c r="H171" s="29"/>
      <c r="I171" s="29"/>
      <c r="J171" s="29"/>
      <c r="K171" s="97"/>
      <c r="L171" s="29"/>
      <c r="M171" s="91"/>
      <c r="N171" s="100"/>
      <c r="O171" s="126"/>
    </row>
    <row r="172" spans="1:15" ht="15.75">
      <c r="A172" s="96"/>
      <c r="B172" s="40" t="s">
        <v>119</v>
      </c>
      <c r="C172" s="60"/>
      <c r="D172" s="60"/>
      <c r="E172" s="60"/>
      <c r="F172" s="60"/>
      <c r="G172" s="60"/>
      <c r="H172" s="29"/>
      <c r="I172" s="29"/>
      <c r="J172" s="29">
        <v>0</v>
      </c>
      <c r="K172" s="97">
        <f>M123</f>
        <v>0</v>
      </c>
      <c r="L172" s="29" t="s">
        <v>207</v>
      </c>
      <c r="M172" s="91"/>
      <c r="N172" s="100"/>
      <c r="O172" s="126"/>
    </row>
    <row r="173" spans="1:15" ht="15.75">
      <c r="A173" s="96"/>
      <c r="B173" s="40" t="s">
        <v>120</v>
      </c>
      <c r="C173" s="60"/>
      <c r="D173" s="60"/>
      <c r="E173" s="60"/>
      <c r="F173" s="60"/>
      <c r="G173" s="60"/>
      <c r="H173" s="29"/>
      <c r="I173" s="29"/>
      <c r="J173" s="29">
        <v>17</v>
      </c>
      <c r="K173" s="97">
        <f>+'April 03'!K173+'July 03'!K172</f>
        <v>135</v>
      </c>
      <c r="L173" s="29"/>
      <c r="M173" s="91"/>
      <c r="N173" s="100"/>
      <c r="O173" s="126"/>
    </row>
    <row r="174" spans="1:15" ht="15.75">
      <c r="A174" s="96"/>
      <c r="B174" s="40" t="s">
        <v>204</v>
      </c>
      <c r="C174" s="60"/>
      <c r="D174" s="60"/>
      <c r="E174" s="60"/>
      <c r="F174" s="60"/>
      <c r="G174" s="60"/>
      <c r="H174" s="29"/>
      <c r="I174" s="29"/>
      <c r="J174" s="29"/>
      <c r="K174" s="97">
        <v>0</v>
      </c>
      <c r="L174" s="29"/>
      <c r="M174" s="91"/>
      <c r="N174" s="100"/>
      <c r="O174" s="126"/>
    </row>
    <row r="175" spans="1:15" ht="15.75">
      <c r="A175" s="99"/>
      <c r="B175" s="189" t="s">
        <v>121</v>
      </c>
      <c r="C175" s="60"/>
      <c r="D175" s="60"/>
      <c r="E175" s="40"/>
      <c r="F175" s="40"/>
      <c r="G175" s="40"/>
      <c r="H175" s="29"/>
      <c r="I175" s="29"/>
      <c r="J175" s="29"/>
      <c r="K175" s="97"/>
      <c r="L175" s="29"/>
      <c r="M175" s="91"/>
      <c r="N175" s="100"/>
      <c r="O175" s="126"/>
    </row>
    <row r="176" spans="1:15" ht="15.75">
      <c r="A176" s="99"/>
      <c r="B176" s="40" t="s">
        <v>122</v>
      </c>
      <c r="C176" s="60"/>
      <c r="D176" s="60"/>
      <c r="E176" s="40"/>
      <c r="F176" s="40"/>
      <c r="G176" s="40"/>
      <c r="H176" s="29"/>
      <c r="I176" s="29"/>
      <c r="J176" s="29">
        <v>0</v>
      </c>
      <c r="K176" s="97">
        <v>0</v>
      </c>
      <c r="L176" s="29"/>
      <c r="M176" s="91"/>
      <c r="N176" s="100"/>
      <c r="O176" s="126"/>
    </row>
    <row r="177" spans="1:15" ht="15.75">
      <c r="A177" s="96"/>
      <c r="B177" s="40" t="s">
        <v>123</v>
      </c>
      <c r="C177" s="60"/>
      <c r="D177" s="60"/>
      <c r="E177" s="101"/>
      <c r="F177" s="101"/>
      <c r="G177" s="102"/>
      <c r="H177" s="29"/>
      <c r="I177" s="29"/>
      <c r="J177" s="29"/>
      <c r="K177" s="69">
        <v>0</v>
      </c>
      <c r="L177" s="29"/>
      <c r="M177" s="91"/>
      <c r="N177" s="100"/>
      <c r="O177" s="126"/>
    </row>
    <row r="178" spans="1:15" ht="15.75">
      <c r="A178" s="96"/>
      <c r="B178" s="40" t="s">
        <v>124</v>
      </c>
      <c r="C178" s="60"/>
      <c r="D178" s="60"/>
      <c r="E178" s="101"/>
      <c r="F178" s="101"/>
      <c r="G178" s="102"/>
      <c r="H178" s="29"/>
      <c r="I178" s="29"/>
      <c r="J178" s="29"/>
      <c r="K178" s="69">
        <v>0</v>
      </c>
      <c r="L178" s="29"/>
      <c r="M178" s="91"/>
      <c r="N178" s="100"/>
      <c r="O178" s="126"/>
    </row>
    <row r="179" spans="1:15" ht="15.75">
      <c r="A179" s="96"/>
      <c r="B179" s="40" t="s">
        <v>125</v>
      </c>
      <c r="C179" s="60"/>
      <c r="D179" s="60"/>
      <c r="E179" s="103"/>
      <c r="F179" s="101"/>
      <c r="G179" s="102"/>
      <c r="H179" s="29"/>
      <c r="I179" s="29"/>
      <c r="J179" s="29"/>
      <c r="K179" s="104">
        <v>0</v>
      </c>
      <c r="L179" s="29"/>
      <c r="M179" s="91"/>
      <c r="N179" s="100"/>
      <c r="O179" s="126"/>
    </row>
    <row r="180" spans="1:15" ht="15.75">
      <c r="A180" s="96"/>
      <c r="B180" s="40"/>
      <c r="C180" s="60"/>
      <c r="D180" s="60"/>
      <c r="E180" s="103"/>
      <c r="F180" s="101"/>
      <c r="G180" s="102"/>
      <c r="H180" s="29"/>
      <c r="I180" s="29"/>
      <c r="J180" s="29"/>
      <c r="K180" s="104"/>
      <c r="L180" s="29"/>
      <c r="M180" s="91"/>
      <c r="N180" s="100"/>
      <c r="O180" s="126"/>
    </row>
    <row r="181" spans="1:15" ht="15.75">
      <c r="A181" s="8"/>
      <c r="B181" s="17" t="s">
        <v>126</v>
      </c>
      <c r="C181" s="93"/>
      <c r="D181" s="93"/>
      <c r="E181" s="94"/>
      <c r="F181" s="93"/>
      <c r="G181" s="94"/>
      <c r="H181" s="93"/>
      <c r="I181" s="95" t="s">
        <v>166</v>
      </c>
      <c r="J181" s="21" t="s">
        <v>167</v>
      </c>
      <c r="K181" s="95" t="s">
        <v>176</v>
      </c>
      <c r="L181" s="21" t="s">
        <v>167</v>
      </c>
      <c r="M181" s="10"/>
      <c r="N181" s="105"/>
      <c r="O181" s="126"/>
    </row>
    <row r="182" spans="1:15" ht="15.75">
      <c r="A182" s="28"/>
      <c r="B182" s="60" t="s">
        <v>127</v>
      </c>
      <c r="C182" s="106"/>
      <c r="D182" s="106"/>
      <c r="E182" s="60"/>
      <c r="F182" s="106"/>
      <c r="G182" s="29"/>
      <c r="H182" s="106"/>
      <c r="I182" s="60">
        <v>1905</v>
      </c>
      <c r="J182" s="106">
        <f>I182/I187</f>
        <v>0.9789311408016445</v>
      </c>
      <c r="K182" s="59">
        <v>94327</v>
      </c>
      <c r="L182" s="107">
        <f>K182/K187</f>
        <v>0.9806320823370412</v>
      </c>
      <c r="M182" s="91"/>
      <c r="N182" s="100"/>
      <c r="O182" s="126"/>
    </row>
    <row r="183" spans="1:15" ht="15.75">
      <c r="A183" s="28"/>
      <c r="B183" s="60" t="s">
        <v>128</v>
      </c>
      <c r="C183" s="106"/>
      <c r="D183" s="106"/>
      <c r="E183" s="60"/>
      <c r="F183" s="106"/>
      <c r="G183" s="29"/>
      <c r="H183" s="108"/>
      <c r="I183" s="60">
        <v>17</v>
      </c>
      <c r="J183" s="106">
        <f>I183/I187</f>
        <v>0.008735868448098663</v>
      </c>
      <c r="K183" s="59">
        <v>735</v>
      </c>
      <c r="L183" s="107">
        <f>K183/K187</f>
        <v>0.007641126936271962</v>
      </c>
      <c r="M183" s="91"/>
      <c r="N183" s="100"/>
      <c r="O183" s="126"/>
    </row>
    <row r="184" spans="1:15" ht="15.75">
      <c r="A184" s="28"/>
      <c r="B184" s="60" t="s">
        <v>129</v>
      </c>
      <c r="C184" s="106"/>
      <c r="D184" s="106"/>
      <c r="E184" s="60"/>
      <c r="F184" s="106"/>
      <c r="G184" s="29"/>
      <c r="H184" s="108"/>
      <c r="I184" s="60">
        <v>14</v>
      </c>
      <c r="J184" s="106">
        <f>I184/I187</f>
        <v>0.007194244604316547</v>
      </c>
      <c r="K184" s="59">
        <v>728</v>
      </c>
      <c r="L184" s="107">
        <f>K184/K187</f>
        <v>0.007568354298783658</v>
      </c>
      <c r="M184" s="91"/>
      <c r="N184" s="100"/>
      <c r="O184" s="126"/>
    </row>
    <row r="185" spans="1:15" ht="15.75">
      <c r="A185" s="28"/>
      <c r="B185" s="60" t="s">
        <v>130</v>
      </c>
      <c r="C185" s="106"/>
      <c r="D185" s="106"/>
      <c r="E185" s="60"/>
      <c r="F185" s="106"/>
      <c r="G185" s="29"/>
      <c r="H185" s="108"/>
      <c r="I185" s="60">
        <f>3+2+1+4</f>
        <v>10</v>
      </c>
      <c r="J185" s="106">
        <f>I185/I187</f>
        <v>0.0051387461459403904</v>
      </c>
      <c r="K185" s="59">
        <f>123+56+20+201</f>
        <v>400</v>
      </c>
      <c r="L185" s="107">
        <f>K185/K187</f>
        <v>0.0041584364279031085</v>
      </c>
      <c r="M185" s="91"/>
      <c r="N185" s="100"/>
      <c r="O185" s="126"/>
    </row>
    <row r="186" spans="1:15" ht="15.75">
      <c r="A186" s="28"/>
      <c r="B186" s="157"/>
      <c r="C186" s="106"/>
      <c r="D186" s="106"/>
      <c r="E186" s="60"/>
      <c r="F186" s="106"/>
      <c r="G186" s="29"/>
      <c r="H186" s="108"/>
      <c r="I186" s="60"/>
      <c r="J186" s="106"/>
      <c r="K186" s="59"/>
      <c r="L186" s="107"/>
      <c r="M186" s="91"/>
      <c r="N186" s="100"/>
      <c r="O186" s="126"/>
    </row>
    <row r="187" spans="1:15" ht="15.75">
      <c r="A187" s="28"/>
      <c r="B187" s="29"/>
      <c r="C187" s="29"/>
      <c r="D187" s="29"/>
      <c r="E187" s="29"/>
      <c r="F187" s="29"/>
      <c r="G187" s="29"/>
      <c r="H187" s="29"/>
      <c r="I187" s="38">
        <f>SUM(I182:I186)</f>
        <v>1946</v>
      </c>
      <c r="J187" s="110">
        <f>SUM(J182:J186)</f>
        <v>1</v>
      </c>
      <c r="K187" s="59">
        <f>SUM(K182:K186)</f>
        <v>96190</v>
      </c>
      <c r="L187" s="110">
        <f>SUM(L182:L186)</f>
        <v>1</v>
      </c>
      <c r="M187" s="29"/>
      <c r="N187" s="29"/>
      <c r="O187" s="126"/>
    </row>
    <row r="188" spans="1:15" ht="15.75">
      <c r="A188" s="28"/>
      <c r="B188" s="29"/>
      <c r="C188" s="29"/>
      <c r="D188" s="29"/>
      <c r="E188" s="29"/>
      <c r="F188" s="29"/>
      <c r="G188" s="29"/>
      <c r="H188" s="29"/>
      <c r="I188" s="38"/>
      <c r="J188" s="110"/>
      <c r="K188" s="59"/>
      <c r="L188" s="110"/>
      <c r="M188" s="29"/>
      <c r="N188" s="29"/>
      <c r="O188" s="126"/>
    </row>
    <row r="189" spans="1:15" ht="15.75">
      <c r="A189" s="8"/>
      <c r="B189" s="10"/>
      <c r="C189" s="10"/>
      <c r="D189" s="10"/>
      <c r="E189" s="10"/>
      <c r="F189" s="10"/>
      <c r="G189" s="10"/>
      <c r="H189" s="10"/>
      <c r="I189" s="61"/>
      <c r="J189" s="113"/>
      <c r="K189" s="114"/>
      <c r="L189" s="113"/>
      <c r="M189" s="10"/>
      <c r="N189" s="10"/>
      <c r="O189" s="126"/>
    </row>
    <row r="190" spans="1:15" ht="15.75">
      <c r="A190" s="161"/>
      <c r="B190" s="17" t="s">
        <v>132</v>
      </c>
      <c r="C190" s="116"/>
      <c r="D190" s="116"/>
      <c r="E190" s="21" t="s">
        <v>147</v>
      </c>
      <c r="F190" s="19"/>
      <c r="G190" s="17" t="s">
        <v>156</v>
      </c>
      <c r="H190" s="156"/>
      <c r="I190" s="156"/>
      <c r="J190" s="156"/>
      <c r="K190" s="156"/>
      <c r="L190" s="156"/>
      <c r="M190" s="156"/>
      <c r="N190" s="156"/>
      <c r="O190" s="126"/>
    </row>
    <row r="191" spans="1:15" ht="15.75">
      <c r="A191" s="161"/>
      <c r="B191" s="156"/>
      <c r="C191" s="156"/>
      <c r="D191" s="156"/>
      <c r="E191" s="10"/>
      <c r="F191" s="10"/>
      <c r="G191" s="10"/>
      <c r="H191" s="156"/>
      <c r="I191" s="156"/>
      <c r="J191" s="156"/>
      <c r="K191" s="156"/>
      <c r="L191" s="156"/>
      <c r="M191" s="156"/>
      <c r="N191" s="156"/>
      <c r="O191" s="126"/>
    </row>
    <row r="192" spans="1:15" ht="15.75">
      <c r="A192" s="161"/>
      <c r="B192" s="16" t="s">
        <v>133</v>
      </c>
      <c r="C192" s="117"/>
      <c r="D192" s="117"/>
      <c r="E192" s="118" t="s">
        <v>148</v>
      </c>
      <c r="F192" s="16"/>
      <c r="G192" s="16" t="s">
        <v>157</v>
      </c>
      <c r="H192" s="117"/>
      <c r="I192" s="117"/>
      <c r="J192" s="156"/>
      <c r="K192" s="156"/>
      <c r="L192" s="156"/>
      <c r="M192" s="156"/>
      <c r="N192" s="156"/>
      <c r="O192" s="126"/>
    </row>
    <row r="193" spans="1:15" ht="15.75">
      <c r="A193" s="161"/>
      <c r="B193" s="16" t="s">
        <v>134</v>
      </c>
      <c r="C193" s="117"/>
      <c r="D193" s="117"/>
      <c r="E193" s="118" t="s">
        <v>149</v>
      </c>
      <c r="F193" s="16"/>
      <c r="G193" s="16" t="s">
        <v>158</v>
      </c>
      <c r="H193" s="117"/>
      <c r="I193" s="117"/>
      <c r="J193" s="156"/>
      <c r="K193" s="156"/>
      <c r="L193" s="156"/>
      <c r="M193" s="156"/>
      <c r="N193" s="156"/>
      <c r="O193" s="126"/>
    </row>
    <row r="194" spans="1:15" ht="15.75">
      <c r="A194" s="161"/>
      <c r="B194" s="16"/>
      <c r="C194" s="117"/>
      <c r="D194" s="117"/>
      <c r="E194" s="118"/>
      <c r="F194" s="16"/>
      <c r="G194" s="16"/>
      <c r="H194" s="117"/>
      <c r="I194" s="117"/>
      <c r="J194" s="156"/>
      <c r="K194" s="156"/>
      <c r="L194" s="156"/>
      <c r="M194" s="156"/>
      <c r="N194" s="156"/>
      <c r="O194" s="126"/>
    </row>
    <row r="195" spans="1:15" ht="15.75">
      <c r="A195" s="161"/>
      <c r="B195" s="16"/>
      <c r="C195" s="117"/>
      <c r="D195" s="117"/>
      <c r="E195" s="118"/>
      <c r="F195" s="16"/>
      <c r="G195" s="16"/>
      <c r="H195" s="117"/>
      <c r="I195" s="117"/>
      <c r="J195" s="156"/>
      <c r="K195" s="156"/>
      <c r="L195" s="156"/>
      <c r="M195" s="156"/>
      <c r="N195" s="156"/>
      <c r="O195" s="126"/>
    </row>
    <row r="196" spans="1:15" ht="18.75">
      <c r="A196" s="161"/>
      <c r="B196" s="54" t="str">
        <f>B151</f>
        <v>FFP4 INVESTOR REPORT QUARTER ENDING JULY 2003</v>
      </c>
      <c r="C196" s="117"/>
      <c r="D196" s="117"/>
      <c r="E196" s="118"/>
      <c r="F196" s="16"/>
      <c r="G196" s="16"/>
      <c r="H196" s="117"/>
      <c r="I196" s="117"/>
      <c r="J196" s="156"/>
      <c r="K196" s="156"/>
      <c r="L196" s="156"/>
      <c r="M196" s="156"/>
      <c r="N196" s="156"/>
      <c r="O196" s="126"/>
    </row>
    <row r="197" spans="1:14" ht="15">
      <c r="A197" s="127"/>
      <c r="B197" s="127"/>
      <c r="C197" s="127"/>
      <c r="D197" s="127"/>
      <c r="E197" s="127"/>
      <c r="F197" s="127"/>
      <c r="G197" s="127"/>
      <c r="H197" s="127"/>
      <c r="I197" s="127"/>
      <c r="J197" s="127"/>
      <c r="K197" s="127"/>
      <c r="L197" s="127"/>
      <c r="M197" s="127"/>
      <c r="N197" s="127"/>
    </row>
  </sheetData>
  <printOptions horizontalCentered="1" verticalCentered="1"/>
  <pageMargins left="0.5118110236220472" right="0.5118110236220472" top="0.2755905511811024" bottom="0.6299212598425197" header="0" footer="0"/>
  <pageSetup horizontalDpi="600" verticalDpi="600" orientation="landscape" paperSize="9" scale="50" r:id="rId2"/>
  <headerFooter alignWithMargins="0">
    <oddFooter xml:space="preserve">&amp;L </oddFooter>
  </headerFooter>
  <rowBreaks count="3" manualBreakCount="3">
    <brk id="49" max="14" man="1"/>
    <brk id="102" max="14" man="1"/>
    <brk id="151" max="14" man="1"/>
  </rowBreaks>
  <drawing r:id="rId1"/>
</worksheet>
</file>

<file path=xl/worksheets/sheet18.xml><?xml version="1.0" encoding="utf-8"?>
<worksheet xmlns="http://schemas.openxmlformats.org/spreadsheetml/2006/main" xmlns:r="http://schemas.openxmlformats.org/officeDocument/2006/relationships">
  <dimension ref="A1:O197"/>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4" width="9.6640625" style="1" customWidth="1"/>
    <col min="5" max="5" width="13.6640625" style="1" customWidth="1"/>
    <col min="6" max="6" width="3.6640625" style="1" customWidth="1"/>
    <col min="7" max="7" width="12.6640625" style="1" customWidth="1"/>
    <col min="8" max="8" width="3.6640625" style="1" customWidth="1"/>
    <col min="9" max="9" width="12.6640625" style="1" customWidth="1"/>
    <col min="10" max="10" width="6.6640625" style="1" customWidth="1"/>
    <col min="11" max="11" width="12.6640625" style="1" customWidth="1"/>
    <col min="12" max="12" width="6.6640625" style="1" customWidth="1"/>
    <col min="13" max="13" width="14.6640625" style="1" customWidth="1"/>
    <col min="14" max="14" width="21.5546875" style="1" customWidth="1"/>
    <col min="15" max="16384" width="9.6640625" style="1" customWidth="1"/>
  </cols>
  <sheetData>
    <row r="1" spans="1:15" ht="20.25">
      <c r="A1" s="2"/>
      <c r="B1" s="3" t="s">
        <v>0</v>
      </c>
      <c r="C1" s="4"/>
      <c r="D1" s="4"/>
      <c r="E1" s="5"/>
      <c r="F1" s="5"/>
      <c r="G1" s="5"/>
      <c r="H1" s="5"/>
      <c r="I1" s="5"/>
      <c r="J1" s="5"/>
      <c r="K1" s="5"/>
      <c r="L1" s="5"/>
      <c r="M1" s="5"/>
      <c r="N1" s="5"/>
      <c r="O1" s="126"/>
    </row>
    <row r="2" spans="1:15" ht="15.75">
      <c r="A2" s="8"/>
      <c r="B2" s="9"/>
      <c r="C2" s="9"/>
      <c r="D2" s="9"/>
      <c r="E2" s="10"/>
      <c r="F2" s="10"/>
      <c r="G2" s="10"/>
      <c r="H2" s="10"/>
      <c r="I2" s="10"/>
      <c r="J2" s="10"/>
      <c r="K2" s="10"/>
      <c r="L2" s="10"/>
      <c r="M2" s="10"/>
      <c r="N2" s="10"/>
      <c r="O2" s="126"/>
    </row>
    <row r="3" spans="1:15" ht="15.75">
      <c r="A3" s="11"/>
      <c r="B3" s="155" t="s">
        <v>1</v>
      </c>
      <c r="C3" s="10"/>
      <c r="D3" s="10"/>
      <c r="E3" s="10"/>
      <c r="F3" s="10"/>
      <c r="G3" s="10"/>
      <c r="H3" s="10"/>
      <c r="I3" s="10"/>
      <c r="J3" s="10"/>
      <c r="K3" s="10"/>
      <c r="L3" s="10"/>
      <c r="M3" s="10"/>
      <c r="N3" s="10"/>
      <c r="O3" s="126"/>
    </row>
    <row r="4" spans="1:15" ht="15.75">
      <c r="A4" s="8"/>
      <c r="B4" s="9"/>
      <c r="C4" s="9"/>
      <c r="D4" s="9"/>
      <c r="E4" s="10"/>
      <c r="F4" s="10"/>
      <c r="G4" s="10"/>
      <c r="H4" s="10"/>
      <c r="I4" s="10"/>
      <c r="J4" s="10"/>
      <c r="K4" s="10"/>
      <c r="L4" s="10"/>
      <c r="M4" s="10"/>
      <c r="N4" s="10"/>
      <c r="O4" s="126"/>
    </row>
    <row r="5" spans="1:15" ht="15.75">
      <c r="A5" s="8"/>
      <c r="B5" s="13" t="s">
        <v>2</v>
      </c>
      <c r="C5" s="14"/>
      <c r="D5" s="14"/>
      <c r="E5" s="10"/>
      <c r="F5" s="10"/>
      <c r="G5" s="10"/>
      <c r="H5" s="10"/>
      <c r="I5" s="10"/>
      <c r="J5" s="10"/>
      <c r="K5" s="10"/>
      <c r="L5" s="10"/>
      <c r="M5" s="10"/>
      <c r="N5" s="10"/>
      <c r="O5" s="126"/>
    </row>
    <row r="6" spans="1:15" ht="15.75">
      <c r="A6" s="8"/>
      <c r="B6" s="13" t="s">
        <v>3</v>
      </c>
      <c r="C6" s="14"/>
      <c r="D6" s="14"/>
      <c r="E6" s="10"/>
      <c r="F6" s="10"/>
      <c r="G6" s="10"/>
      <c r="H6" s="10"/>
      <c r="I6" s="10"/>
      <c r="J6" s="10"/>
      <c r="K6" s="10"/>
      <c r="L6" s="10"/>
      <c r="M6" s="10"/>
      <c r="N6" s="10"/>
      <c r="O6" s="126"/>
    </row>
    <row r="7" spans="1:15" ht="15.75">
      <c r="A7" s="8"/>
      <c r="B7" s="13" t="s">
        <v>4</v>
      </c>
      <c r="C7" s="14"/>
      <c r="D7" s="14"/>
      <c r="E7" s="10"/>
      <c r="F7" s="10"/>
      <c r="G7" s="10"/>
      <c r="H7" s="10"/>
      <c r="I7" s="10"/>
      <c r="J7" s="10"/>
      <c r="K7" s="10"/>
      <c r="L7" s="10"/>
      <c r="M7" s="10"/>
      <c r="N7" s="10"/>
      <c r="O7" s="126"/>
    </row>
    <row r="8" spans="1:15" ht="15.75">
      <c r="A8" s="8"/>
      <c r="B8" s="13" t="s">
        <v>5</v>
      </c>
      <c r="C8" s="14"/>
      <c r="D8" s="14"/>
      <c r="E8" s="10"/>
      <c r="F8" s="10"/>
      <c r="G8" s="10"/>
      <c r="H8" s="10"/>
      <c r="I8" s="10"/>
      <c r="J8" s="10"/>
      <c r="K8" s="10"/>
      <c r="L8" s="10"/>
      <c r="M8" s="10"/>
      <c r="N8" s="10"/>
      <c r="O8" s="126"/>
    </row>
    <row r="9" spans="1:15" ht="15.75">
      <c r="A9" s="8"/>
      <c r="B9" s="156"/>
      <c r="C9" s="14"/>
      <c r="D9" s="14"/>
      <c r="E9" s="10"/>
      <c r="F9" s="10"/>
      <c r="G9" s="10"/>
      <c r="H9" s="10"/>
      <c r="I9" s="10"/>
      <c r="J9" s="10"/>
      <c r="K9" s="10"/>
      <c r="L9" s="10"/>
      <c r="M9" s="10"/>
      <c r="N9" s="10"/>
      <c r="O9" s="126"/>
    </row>
    <row r="10" spans="1:15" ht="15.75">
      <c r="A10" s="8"/>
      <c r="B10" s="13"/>
      <c r="C10" s="14"/>
      <c r="D10" s="14"/>
      <c r="E10" s="16"/>
      <c r="F10" s="16"/>
      <c r="G10" s="10"/>
      <c r="H10" s="10"/>
      <c r="I10" s="10"/>
      <c r="J10" s="10"/>
      <c r="K10" s="10"/>
      <c r="L10" s="10"/>
      <c r="M10" s="10"/>
      <c r="N10" s="10"/>
      <c r="O10" s="126"/>
    </row>
    <row r="11" spans="1:15" ht="15.75">
      <c r="A11" s="8"/>
      <c r="B11" s="17" t="s">
        <v>6</v>
      </c>
      <c r="C11" s="16"/>
      <c r="D11" s="16"/>
      <c r="E11" s="10"/>
      <c r="F11" s="10"/>
      <c r="G11" s="10"/>
      <c r="H11" s="10"/>
      <c r="I11" s="10"/>
      <c r="J11" s="10"/>
      <c r="K11" s="10"/>
      <c r="L11" s="10"/>
      <c r="M11" s="10"/>
      <c r="N11" s="10"/>
      <c r="O11" s="126"/>
    </row>
    <row r="12" spans="1:15" ht="15.75">
      <c r="A12" s="8"/>
      <c r="B12" s="16"/>
      <c r="C12" s="16"/>
      <c r="D12" s="16"/>
      <c r="E12" s="10"/>
      <c r="F12" s="10"/>
      <c r="G12" s="10"/>
      <c r="H12" s="10"/>
      <c r="I12" s="10"/>
      <c r="J12" s="10"/>
      <c r="K12" s="10"/>
      <c r="L12" s="10"/>
      <c r="M12" s="10"/>
      <c r="N12" s="10"/>
      <c r="O12" s="126"/>
    </row>
    <row r="13" spans="1:15" ht="15.75">
      <c r="A13" s="2"/>
      <c r="B13" s="5"/>
      <c r="C13" s="5"/>
      <c r="D13" s="5"/>
      <c r="E13" s="5"/>
      <c r="F13" s="5"/>
      <c r="G13" s="5"/>
      <c r="H13" s="5"/>
      <c r="I13" s="5"/>
      <c r="J13" s="5"/>
      <c r="K13" s="5"/>
      <c r="L13" s="5"/>
      <c r="M13" s="5"/>
      <c r="N13" s="5"/>
      <c r="O13" s="126"/>
    </row>
    <row r="14" spans="1:15" ht="15.75">
      <c r="A14" s="8"/>
      <c r="B14" s="17" t="s">
        <v>192</v>
      </c>
      <c r="C14" s="17"/>
      <c r="D14" s="17"/>
      <c r="E14" s="19"/>
      <c r="F14" s="19"/>
      <c r="G14" s="19"/>
      <c r="H14" s="19"/>
      <c r="I14" s="19"/>
      <c r="J14" s="19"/>
      <c r="K14" s="19"/>
      <c r="L14" s="19"/>
      <c r="M14" s="20" t="s">
        <v>179</v>
      </c>
      <c r="N14" s="19"/>
      <c r="O14" s="126"/>
    </row>
    <row r="15" spans="1:15" ht="15.75">
      <c r="A15" s="8"/>
      <c r="B15" s="17" t="s">
        <v>201</v>
      </c>
      <c r="C15" s="17"/>
      <c r="D15" s="17"/>
      <c r="E15" s="19"/>
      <c r="F15" s="19"/>
      <c r="G15" s="19"/>
      <c r="H15" s="19"/>
      <c r="I15" s="21"/>
      <c r="J15" s="129"/>
      <c r="K15" s="21" t="s">
        <v>205</v>
      </c>
      <c r="L15" s="129">
        <v>1</v>
      </c>
      <c r="M15" s="20"/>
      <c r="N15" s="19"/>
      <c r="O15" s="126"/>
    </row>
    <row r="16" spans="1:15" ht="15.75">
      <c r="A16" s="8"/>
      <c r="B16" s="17" t="s">
        <v>202</v>
      </c>
      <c r="C16" s="17"/>
      <c r="D16" s="17"/>
      <c r="E16" s="19"/>
      <c r="F16" s="19"/>
      <c r="G16" s="19"/>
      <c r="H16" s="19"/>
      <c r="I16" s="21"/>
      <c r="J16" s="129"/>
      <c r="K16" s="21" t="s">
        <v>205</v>
      </c>
      <c r="L16" s="129">
        <v>1</v>
      </c>
      <c r="M16" s="20"/>
      <c r="N16" s="19"/>
      <c r="O16" s="126"/>
    </row>
    <row r="17" spans="1:15" ht="15.75">
      <c r="A17" s="8"/>
      <c r="B17" s="17" t="s">
        <v>193</v>
      </c>
      <c r="C17" s="17"/>
      <c r="D17" s="17"/>
      <c r="E17" s="19"/>
      <c r="F17" s="19"/>
      <c r="G17" s="19"/>
      <c r="H17" s="19"/>
      <c r="I17" s="19"/>
      <c r="J17" s="19"/>
      <c r="K17" s="19"/>
      <c r="L17" s="19"/>
      <c r="M17" s="21" t="s">
        <v>180</v>
      </c>
      <c r="N17" s="19"/>
      <c r="O17" s="126"/>
    </row>
    <row r="18" spans="1:15" ht="15.75">
      <c r="A18" s="8"/>
      <c r="B18" s="17" t="s">
        <v>7</v>
      </c>
      <c r="C18" s="17"/>
      <c r="D18" s="17"/>
      <c r="E18" s="19"/>
      <c r="F18" s="19"/>
      <c r="G18" s="19"/>
      <c r="H18" s="19"/>
      <c r="I18" s="19"/>
      <c r="J18" s="19"/>
      <c r="K18" s="19"/>
      <c r="L18" s="19"/>
      <c r="M18" s="22">
        <v>37945</v>
      </c>
      <c r="N18" s="19"/>
      <c r="O18" s="126"/>
    </row>
    <row r="19" spans="1:15" ht="15.75">
      <c r="A19" s="8"/>
      <c r="B19" s="10"/>
      <c r="C19" s="10"/>
      <c r="D19" s="10"/>
      <c r="E19" s="10"/>
      <c r="F19" s="10"/>
      <c r="G19" s="10"/>
      <c r="H19" s="10"/>
      <c r="I19" s="10"/>
      <c r="J19" s="10"/>
      <c r="K19" s="10"/>
      <c r="L19" s="10"/>
      <c r="M19" s="23"/>
      <c r="N19" s="10"/>
      <c r="O19" s="126"/>
    </row>
    <row r="20" spans="1:15" ht="15.75">
      <c r="A20" s="8"/>
      <c r="B20" s="24" t="s">
        <v>8</v>
      </c>
      <c r="C20" s="10"/>
      <c r="D20" s="10"/>
      <c r="E20" s="10"/>
      <c r="F20" s="10"/>
      <c r="G20" s="10"/>
      <c r="H20" s="10"/>
      <c r="I20" s="10"/>
      <c r="J20" s="10"/>
      <c r="K20" s="23" t="s">
        <v>168</v>
      </c>
      <c r="L20" s="10"/>
      <c r="M20" s="156"/>
      <c r="N20" s="10"/>
      <c r="O20" s="126"/>
    </row>
    <row r="21" spans="1:15" ht="15.75">
      <c r="A21" s="8"/>
      <c r="B21" s="10"/>
      <c r="C21" s="10"/>
      <c r="D21" s="10"/>
      <c r="E21" s="10"/>
      <c r="F21" s="10"/>
      <c r="G21" s="10"/>
      <c r="H21" s="10"/>
      <c r="I21" s="10"/>
      <c r="J21" s="10"/>
      <c r="K21" s="10"/>
      <c r="L21" s="10"/>
      <c r="M21" s="25"/>
      <c r="N21" s="10"/>
      <c r="O21" s="126"/>
    </row>
    <row r="22" spans="1:15" ht="15.75">
      <c r="A22" s="8"/>
      <c r="B22" s="10"/>
      <c r="C22" s="175" t="s">
        <v>209</v>
      </c>
      <c r="D22" s="175" t="s">
        <v>210</v>
      </c>
      <c r="E22" s="177" t="s">
        <v>139</v>
      </c>
      <c r="F22" s="177"/>
      <c r="G22" s="177" t="s">
        <v>150</v>
      </c>
      <c r="H22" s="177"/>
      <c r="I22" s="177" t="s">
        <v>159</v>
      </c>
      <c r="J22" s="195"/>
      <c r="K22" s="27"/>
      <c r="L22" s="156"/>
      <c r="M22" s="156"/>
      <c r="N22" s="10"/>
      <c r="O22" s="126"/>
    </row>
    <row r="23" spans="1:15" ht="15.75">
      <c r="A23" s="28"/>
      <c r="B23" s="29" t="s">
        <v>9</v>
      </c>
      <c r="C23" s="176" t="s">
        <v>136</v>
      </c>
      <c r="D23" s="176" t="s">
        <v>136</v>
      </c>
      <c r="E23" s="30" t="s">
        <v>140</v>
      </c>
      <c r="F23" s="30"/>
      <c r="G23" s="30" t="s">
        <v>140</v>
      </c>
      <c r="H23" s="30"/>
      <c r="I23" s="30" t="s">
        <v>160</v>
      </c>
      <c r="J23" s="30"/>
      <c r="K23" s="30"/>
      <c r="L23" s="157"/>
      <c r="M23" s="157"/>
      <c r="N23" s="29"/>
      <c r="O23" s="126"/>
    </row>
    <row r="24" spans="1:15" ht="15.75">
      <c r="A24" s="123"/>
      <c r="B24" s="32" t="s">
        <v>10</v>
      </c>
      <c r="C24" s="32"/>
      <c r="D24" s="32"/>
      <c r="E24" s="33" t="s">
        <v>140</v>
      </c>
      <c r="F24" s="33"/>
      <c r="G24" s="33" t="s">
        <v>140</v>
      </c>
      <c r="H24" s="33"/>
      <c r="I24" s="33" t="s">
        <v>160</v>
      </c>
      <c r="J24" s="30"/>
      <c r="K24" s="30"/>
      <c r="L24" s="157"/>
      <c r="M24" s="157"/>
      <c r="N24" s="29"/>
      <c r="O24" s="126"/>
    </row>
    <row r="25" spans="1:15" ht="15.75">
      <c r="A25" s="28"/>
      <c r="B25" s="29" t="s">
        <v>11</v>
      </c>
      <c r="C25" s="29"/>
      <c r="D25" s="29"/>
      <c r="E25" s="34" t="s">
        <v>141</v>
      </c>
      <c r="F25" s="30"/>
      <c r="G25" s="34" t="s">
        <v>151</v>
      </c>
      <c r="H25" s="30"/>
      <c r="I25" s="34" t="s">
        <v>161</v>
      </c>
      <c r="J25" s="30"/>
      <c r="K25" s="34"/>
      <c r="L25" s="157"/>
      <c r="M25" s="157"/>
      <c r="N25" s="29"/>
      <c r="O25" s="126"/>
    </row>
    <row r="26" spans="1:15" ht="15.75">
      <c r="A26" s="28"/>
      <c r="B26" s="29"/>
      <c r="C26" s="29"/>
      <c r="D26" s="29"/>
      <c r="E26" s="29"/>
      <c r="F26" s="30"/>
      <c r="G26" s="30"/>
      <c r="H26" s="30"/>
      <c r="I26" s="30"/>
      <c r="J26" s="30"/>
      <c r="K26" s="30"/>
      <c r="L26" s="157"/>
      <c r="M26" s="157"/>
      <c r="N26" s="29"/>
      <c r="O26" s="126"/>
    </row>
    <row r="27" spans="1:15" ht="15.75">
      <c r="A27" s="28"/>
      <c r="B27" s="29" t="s">
        <v>12</v>
      </c>
      <c r="C27" s="29"/>
      <c r="D27" s="29"/>
      <c r="E27" s="35">
        <v>44350</v>
      </c>
      <c r="F27" s="36"/>
      <c r="G27" s="35">
        <v>119000</v>
      </c>
      <c r="H27" s="35"/>
      <c r="I27" s="35">
        <v>17650</v>
      </c>
      <c r="J27" s="35"/>
      <c r="K27" s="35"/>
      <c r="L27" s="158"/>
      <c r="M27" s="35">
        <f>I27+G27+E27</f>
        <v>181000</v>
      </c>
      <c r="N27" s="38"/>
      <c r="O27" s="126"/>
    </row>
    <row r="28" spans="1:15" ht="15.75">
      <c r="A28" s="28"/>
      <c r="B28" s="29" t="s">
        <v>13</v>
      </c>
      <c r="C28" s="125">
        <v>0</v>
      </c>
      <c r="D28" s="125">
        <v>0.659997</v>
      </c>
      <c r="E28" s="35">
        <f>E27*C28</f>
        <v>0</v>
      </c>
      <c r="F28" s="36"/>
      <c r="G28" s="35">
        <f>G27*D28</f>
        <v>78539.643</v>
      </c>
      <c r="H28" s="35"/>
      <c r="I28" s="35">
        <v>17650</v>
      </c>
      <c r="J28" s="35"/>
      <c r="K28" s="35"/>
      <c r="L28" s="158"/>
      <c r="M28" s="35">
        <f>I28+G28+E28</f>
        <v>96189.643</v>
      </c>
      <c r="N28" s="38"/>
      <c r="O28" s="126"/>
    </row>
    <row r="29" spans="1:15" ht="15.75">
      <c r="A29" s="123"/>
      <c r="B29" s="32" t="s">
        <v>14</v>
      </c>
      <c r="C29" s="125">
        <v>0</v>
      </c>
      <c r="D29" s="125">
        <v>0.588799</v>
      </c>
      <c r="E29" s="41">
        <f>E27*C29</f>
        <v>0</v>
      </c>
      <c r="F29" s="42"/>
      <c r="G29" s="41">
        <f>G27*D29</f>
        <v>70067.08099999999</v>
      </c>
      <c r="H29" s="41"/>
      <c r="I29" s="41">
        <v>17650</v>
      </c>
      <c r="J29" s="41"/>
      <c r="K29" s="41"/>
      <c r="L29" s="43"/>
      <c r="M29" s="41">
        <f>I29+G29+E29</f>
        <v>87717.08099999999</v>
      </c>
      <c r="N29" s="38"/>
      <c r="O29" s="126"/>
    </row>
    <row r="30" spans="1:15" ht="15.75">
      <c r="A30" s="28"/>
      <c r="B30" s="29" t="s">
        <v>15</v>
      </c>
      <c r="C30" s="39"/>
      <c r="D30" s="39"/>
      <c r="E30" s="34" t="s">
        <v>142</v>
      </c>
      <c r="F30" s="29"/>
      <c r="G30" s="34" t="s">
        <v>145</v>
      </c>
      <c r="H30" s="34"/>
      <c r="I30" s="34" t="s">
        <v>162</v>
      </c>
      <c r="J30" s="34"/>
      <c r="K30" s="34"/>
      <c r="L30" s="157"/>
      <c r="M30" s="157"/>
      <c r="N30" s="29"/>
      <c r="O30" s="126"/>
    </row>
    <row r="31" spans="1:15" ht="15.75">
      <c r="A31" s="28"/>
      <c r="B31" s="29" t="s">
        <v>16</v>
      </c>
      <c r="C31" s="29"/>
      <c r="D31" s="29"/>
      <c r="E31" s="44">
        <v>0.0369125</v>
      </c>
      <c r="F31" s="44"/>
      <c r="G31" s="44">
        <v>0.0369125</v>
      </c>
      <c r="H31" s="45"/>
      <c r="I31" s="44">
        <v>0.0409125</v>
      </c>
      <c r="J31" s="45"/>
      <c r="K31" s="44"/>
      <c r="L31" s="157"/>
      <c r="M31" s="45">
        <f>SUMPRODUCT(E31:I31,E28:I28)/M28</f>
        <v>0.03764646675357242</v>
      </c>
      <c r="N31" s="29"/>
      <c r="O31" s="126"/>
    </row>
    <row r="32" spans="1:15" ht="15.75">
      <c r="A32" s="28"/>
      <c r="B32" s="29" t="s">
        <v>17</v>
      </c>
      <c r="C32" s="29"/>
      <c r="D32" s="29"/>
      <c r="E32" s="44">
        <v>0.0387188</v>
      </c>
      <c r="F32" s="29"/>
      <c r="G32" s="44">
        <v>0.0387188</v>
      </c>
      <c r="H32" s="45"/>
      <c r="I32" s="44">
        <v>0.0427188</v>
      </c>
      <c r="J32" s="45"/>
      <c r="K32" s="44"/>
      <c r="L32" s="157"/>
      <c r="M32" s="157"/>
      <c r="N32" s="29"/>
      <c r="O32" s="126"/>
    </row>
    <row r="33" spans="1:15" ht="15.75">
      <c r="A33" s="28"/>
      <c r="B33" s="29" t="s">
        <v>18</v>
      </c>
      <c r="C33" s="29"/>
      <c r="D33" s="29"/>
      <c r="E33" s="34" t="s">
        <v>143</v>
      </c>
      <c r="F33" s="29"/>
      <c r="G33" s="34" t="s">
        <v>152</v>
      </c>
      <c r="H33" s="34"/>
      <c r="I33" s="34" t="s">
        <v>152</v>
      </c>
      <c r="J33" s="34"/>
      <c r="K33" s="34"/>
      <c r="L33" s="157"/>
      <c r="M33" s="157"/>
      <c r="N33" s="29"/>
      <c r="O33" s="126"/>
    </row>
    <row r="34" spans="1:15" ht="15.75">
      <c r="A34" s="28"/>
      <c r="B34" s="29" t="s">
        <v>19</v>
      </c>
      <c r="C34" s="29"/>
      <c r="D34" s="29"/>
      <c r="E34" s="34" t="s">
        <v>144</v>
      </c>
      <c r="F34" s="29"/>
      <c r="G34" s="34" t="s">
        <v>153</v>
      </c>
      <c r="H34" s="34"/>
      <c r="I34" s="34" t="s">
        <v>153</v>
      </c>
      <c r="J34" s="34"/>
      <c r="K34" s="34"/>
      <c r="L34" s="157"/>
      <c r="M34" s="157"/>
      <c r="N34" s="29"/>
      <c r="O34" s="126"/>
    </row>
    <row r="35" spans="1:15" ht="15.75">
      <c r="A35" s="28"/>
      <c r="B35" s="29" t="s">
        <v>20</v>
      </c>
      <c r="C35" s="29"/>
      <c r="D35" s="29"/>
      <c r="E35" s="34" t="s">
        <v>145</v>
      </c>
      <c r="F35" s="29"/>
      <c r="G35" s="34" t="s">
        <v>154</v>
      </c>
      <c r="H35" s="34"/>
      <c r="I35" s="34" t="s">
        <v>163</v>
      </c>
      <c r="J35" s="34"/>
      <c r="K35" s="34"/>
      <c r="L35" s="157"/>
      <c r="M35" s="157"/>
      <c r="N35" s="29"/>
      <c r="O35" s="126"/>
    </row>
    <row r="36" spans="1:15" ht="15.75">
      <c r="A36" s="28"/>
      <c r="B36" s="29"/>
      <c r="C36" s="29"/>
      <c r="D36" s="29"/>
      <c r="E36" s="46"/>
      <c r="F36" s="46"/>
      <c r="G36" s="29"/>
      <c r="H36" s="46"/>
      <c r="I36" s="46"/>
      <c r="J36" s="46"/>
      <c r="K36" s="46"/>
      <c r="L36" s="46"/>
      <c r="M36" s="46"/>
      <c r="N36" s="29"/>
      <c r="O36" s="126"/>
    </row>
    <row r="37" spans="1:15" ht="15.75">
      <c r="A37" s="28"/>
      <c r="B37" s="29" t="s">
        <v>21</v>
      </c>
      <c r="C37" s="29"/>
      <c r="D37" s="29"/>
      <c r="E37" s="29"/>
      <c r="F37" s="29"/>
      <c r="G37" s="130"/>
      <c r="H37" s="29"/>
      <c r="I37" s="130"/>
      <c r="J37" s="29"/>
      <c r="K37" s="29"/>
      <c r="L37" s="29"/>
      <c r="M37" s="45">
        <f>(I27)/(E27+G27)</f>
        <v>0.10805019895928987</v>
      </c>
      <c r="N37" s="29"/>
      <c r="O37" s="126"/>
    </row>
    <row r="38" spans="1:15" ht="15.75">
      <c r="A38" s="28"/>
      <c r="B38" s="29" t="s">
        <v>22</v>
      </c>
      <c r="C38" s="29"/>
      <c r="D38" s="29"/>
      <c r="E38" s="29"/>
      <c r="F38" s="29"/>
      <c r="G38" s="130"/>
      <c r="H38" s="29"/>
      <c r="I38" s="130"/>
      <c r="J38" s="29"/>
      <c r="K38" s="29"/>
      <c r="L38" s="29"/>
      <c r="M38" s="45">
        <f>(I29)/(E29+G29)</f>
        <v>0.25190145997376434</v>
      </c>
      <c r="N38" s="29"/>
      <c r="O38" s="126"/>
    </row>
    <row r="39" spans="1:15" ht="15.75">
      <c r="A39" s="28"/>
      <c r="B39" s="29" t="s">
        <v>23</v>
      </c>
      <c r="C39" s="29"/>
      <c r="D39" s="29"/>
      <c r="E39" s="29"/>
      <c r="F39" s="29"/>
      <c r="G39" s="29"/>
      <c r="H39" s="29"/>
      <c r="I39" s="29"/>
      <c r="J39" s="29"/>
      <c r="K39" s="34" t="s">
        <v>169</v>
      </c>
      <c r="L39" s="34" t="s">
        <v>177</v>
      </c>
      <c r="M39" s="35">
        <v>72850</v>
      </c>
      <c r="N39" s="29"/>
      <c r="O39" s="126"/>
    </row>
    <row r="40" spans="1:15" ht="15.75">
      <c r="A40" s="28"/>
      <c r="B40" s="29"/>
      <c r="C40" s="29"/>
      <c r="D40" s="29"/>
      <c r="E40" s="29"/>
      <c r="F40" s="29"/>
      <c r="G40" s="29"/>
      <c r="H40" s="29"/>
      <c r="I40" s="29"/>
      <c r="J40" s="29"/>
      <c r="K40" s="29"/>
      <c r="L40" s="29"/>
      <c r="M40" s="47"/>
      <c r="N40" s="29"/>
      <c r="O40" s="126"/>
    </row>
    <row r="41" spans="1:15" ht="15.75">
      <c r="A41" s="28"/>
      <c r="B41" s="29" t="s">
        <v>24</v>
      </c>
      <c r="C41" s="29"/>
      <c r="D41" s="29"/>
      <c r="E41" s="29"/>
      <c r="F41" s="29"/>
      <c r="G41" s="29"/>
      <c r="H41" s="29"/>
      <c r="I41" s="29"/>
      <c r="J41" s="29"/>
      <c r="K41" s="34"/>
      <c r="L41" s="34"/>
      <c r="M41" s="34" t="s">
        <v>181</v>
      </c>
      <c r="N41" s="29"/>
      <c r="O41" s="126"/>
    </row>
    <row r="42" spans="1:15" ht="15.75">
      <c r="A42" s="28"/>
      <c r="B42" s="32" t="s">
        <v>25</v>
      </c>
      <c r="C42" s="32"/>
      <c r="D42" s="32"/>
      <c r="E42" s="32"/>
      <c r="F42" s="32"/>
      <c r="G42" s="32"/>
      <c r="H42" s="32"/>
      <c r="I42" s="32"/>
      <c r="J42" s="32"/>
      <c r="K42" s="48"/>
      <c r="L42" s="48"/>
      <c r="M42" s="49">
        <v>37925</v>
      </c>
      <c r="N42" s="29"/>
      <c r="O42" s="126"/>
    </row>
    <row r="43" spans="1:15" ht="15.75">
      <c r="A43" s="28"/>
      <c r="B43" s="29" t="s">
        <v>26</v>
      </c>
      <c r="C43" s="29"/>
      <c r="D43" s="29"/>
      <c r="E43" s="29"/>
      <c r="F43" s="29"/>
      <c r="G43" s="29"/>
      <c r="H43" s="29"/>
      <c r="I43" s="29"/>
      <c r="J43" s="29">
        <f>M43-K43+1</f>
        <v>92</v>
      </c>
      <c r="K43" s="50">
        <v>37741</v>
      </c>
      <c r="L43" s="51"/>
      <c r="M43" s="50">
        <v>37832</v>
      </c>
      <c r="N43" s="29"/>
      <c r="O43" s="126"/>
    </row>
    <row r="44" spans="1:15" ht="15.75">
      <c r="A44" s="28"/>
      <c r="B44" s="29" t="s">
        <v>27</v>
      </c>
      <c r="C44" s="29"/>
      <c r="D44" s="29"/>
      <c r="E44" s="29"/>
      <c r="F44" s="29"/>
      <c r="G44" s="29"/>
      <c r="H44" s="29"/>
      <c r="I44" s="29"/>
      <c r="J44" s="29">
        <f>M44-K44+1</f>
        <v>92</v>
      </c>
      <c r="K44" s="50">
        <v>37833</v>
      </c>
      <c r="L44" s="51"/>
      <c r="M44" s="50">
        <v>37924</v>
      </c>
      <c r="N44" s="29"/>
      <c r="O44" s="126"/>
    </row>
    <row r="45" spans="1:15" ht="15.75">
      <c r="A45" s="28"/>
      <c r="B45" s="29" t="s">
        <v>28</v>
      </c>
      <c r="C45" s="29"/>
      <c r="D45" s="29"/>
      <c r="E45" s="29"/>
      <c r="F45" s="29"/>
      <c r="G45" s="29"/>
      <c r="H45" s="29"/>
      <c r="I45" s="29"/>
      <c r="J45" s="29"/>
      <c r="K45" s="50"/>
      <c r="L45" s="51"/>
      <c r="M45" s="50" t="s">
        <v>182</v>
      </c>
      <c r="N45" s="29"/>
      <c r="O45" s="126"/>
    </row>
    <row r="46" spans="1:15" ht="15.75">
      <c r="A46" s="28"/>
      <c r="B46" s="29" t="s">
        <v>29</v>
      </c>
      <c r="C46" s="29"/>
      <c r="D46" s="29"/>
      <c r="E46" s="29"/>
      <c r="F46" s="29"/>
      <c r="G46" s="29"/>
      <c r="H46" s="29"/>
      <c r="I46" s="29"/>
      <c r="J46" s="29"/>
      <c r="K46" s="50"/>
      <c r="L46" s="51"/>
      <c r="M46" s="50">
        <v>37916</v>
      </c>
      <c r="N46" s="29"/>
      <c r="O46" s="126"/>
    </row>
    <row r="47" spans="1:15" ht="15.75">
      <c r="A47" s="28"/>
      <c r="B47" s="29"/>
      <c r="C47" s="29"/>
      <c r="D47" s="29"/>
      <c r="E47" s="29"/>
      <c r="F47" s="29"/>
      <c r="G47" s="29"/>
      <c r="H47" s="29"/>
      <c r="I47" s="29"/>
      <c r="J47" s="29"/>
      <c r="K47" s="50"/>
      <c r="L47" s="51"/>
      <c r="M47" s="50"/>
      <c r="N47" s="29"/>
      <c r="O47" s="126"/>
    </row>
    <row r="48" spans="1:15" ht="15.75">
      <c r="A48" s="8"/>
      <c r="B48" s="10"/>
      <c r="C48" s="10"/>
      <c r="D48" s="10"/>
      <c r="E48" s="10"/>
      <c r="F48" s="10"/>
      <c r="G48" s="10"/>
      <c r="H48" s="10"/>
      <c r="I48" s="10"/>
      <c r="J48" s="10"/>
      <c r="K48" s="52"/>
      <c r="L48" s="53"/>
      <c r="M48" s="52"/>
      <c r="N48" s="10"/>
      <c r="O48" s="126"/>
    </row>
    <row r="49" spans="1:15" ht="19.5" thickBot="1">
      <c r="A49" s="132"/>
      <c r="B49" s="133" t="s">
        <v>219</v>
      </c>
      <c r="C49" s="134"/>
      <c r="D49" s="134"/>
      <c r="E49" s="134"/>
      <c r="F49" s="134"/>
      <c r="G49" s="134"/>
      <c r="H49" s="134"/>
      <c r="I49" s="134"/>
      <c r="J49" s="134"/>
      <c r="K49" s="134"/>
      <c r="L49" s="134"/>
      <c r="M49" s="135"/>
      <c r="N49" s="136"/>
      <c r="O49" s="126"/>
    </row>
    <row r="50" spans="1:15" ht="15.75">
      <c r="A50" s="2"/>
      <c r="B50" s="5"/>
      <c r="C50" s="5"/>
      <c r="D50" s="5"/>
      <c r="E50" s="5"/>
      <c r="F50" s="5"/>
      <c r="G50" s="5"/>
      <c r="H50" s="5"/>
      <c r="I50" s="5"/>
      <c r="J50" s="5"/>
      <c r="K50" s="5"/>
      <c r="L50" s="5"/>
      <c r="M50" s="56"/>
      <c r="N50" s="5"/>
      <c r="O50" s="126"/>
    </row>
    <row r="51" spans="1:15" ht="15.75">
      <c r="A51" s="8"/>
      <c r="B51" s="57" t="s">
        <v>31</v>
      </c>
      <c r="C51" s="16"/>
      <c r="D51" s="16"/>
      <c r="E51" s="10"/>
      <c r="F51" s="10"/>
      <c r="G51" s="10"/>
      <c r="H51" s="10"/>
      <c r="I51" s="10"/>
      <c r="J51" s="10"/>
      <c r="K51" s="10"/>
      <c r="L51" s="10"/>
      <c r="M51" s="58"/>
      <c r="N51" s="10"/>
      <c r="O51" s="126"/>
    </row>
    <row r="52" spans="1:15" ht="15.75">
      <c r="A52" s="8"/>
      <c r="B52" s="16"/>
      <c r="C52" s="16"/>
      <c r="D52" s="16"/>
      <c r="E52" s="10"/>
      <c r="F52" s="10"/>
      <c r="G52" s="10"/>
      <c r="H52" s="10"/>
      <c r="I52" s="10"/>
      <c r="J52" s="10"/>
      <c r="K52" s="10"/>
      <c r="L52" s="10"/>
      <c r="M52" s="58"/>
      <c r="N52" s="10"/>
      <c r="O52" s="126"/>
    </row>
    <row r="53" spans="1:15" s="170" customFormat="1" ht="63">
      <c r="A53" s="191"/>
      <c r="B53" s="192" t="s">
        <v>32</v>
      </c>
      <c r="C53" s="193" t="s">
        <v>137</v>
      </c>
      <c r="D53" s="193"/>
      <c r="E53" s="193" t="s">
        <v>146</v>
      </c>
      <c r="F53" s="193"/>
      <c r="G53" s="193" t="s">
        <v>155</v>
      </c>
      <c r="H53" s="193"/>
      <c r="I53" s="193" t="s">
        <v>164</v>
      </c>
      <c r="J53" s="193"/>
      <c r="K53" s="193" t="s">
        <v>170</v>
      </c>
      <c r="L53" s="193"/>
      <c r="M53" s="194" t="s">
        <v>183</v>
      </c>
      <c r="N53" s="171"/>
      <c r="O53" s="174"/>
    </row>
    <row r="54" spans="1:15" ht="15.75">
      <c r="A54" s="28"/>
      <c r="B54" s="29" t="s">
        <v>33</v>
      </c>
      <c r="C54" s="38">
        <v>180976</v>
      </c>
      <c r="D54" s="38"/>
      <c r="E54" s="59">
        <v>96190</v>
      </c>
      <c r="F54" s="38"/>
      <c r="G54" s="38">
        <f>8473+1005</f>
        <v>9478</v>
      </c>
      <c r="H54" s="38"/>
      <c r="I54" s="38">
        <v>1005</v>
      </c>
      <c r="J54" s="38"/>
      <c r="K54" s="38">
        <v>0</v>
      </c>
      <c r="L54" s="38"/>
      <c r="M54" s="59">
        <f>E54-G54+I54-K54</f>
        <v>87717</v>
      </c>
      <c r="N54" s="29"/>
      <c r="O54" s="126"/>
    </row>
    <row r="55" spans="1:15" ht="15.75">
      <c r="A55" s="28"/>
      <c r="B55" s="29" t="s">
        <v>34</v>
      </c>
      <c r="C55" s="38">
        <v>24</v>
      </c>
      <c r="D55" s="38"/>
      <c r="E55" s="59">
        <v>0</v>
      </c>
      <c r="F55" s="38"/>
      <c r="G55" s="38">
        <v>0</v>
      </c>
      <c r="H55" s="38"/>
      <c r="I55" s="38">
        <v>0</v>
      </c>
      <c r="J55" s="38"/>
      <c r="K55" s="38">
        <v>0</v>
      </c>
      <c r="L55" s="38"/>
      <c r="M55" s="59">
        <f>E55-G55</f>
        <v>0</v>
      </c>
      <c r="N55" s="29"/>
      <c r="O55" s="126"/>
    </row>
    <row r="56" spans="1:15" ht="15.75">
      <c r="A56" s="28"/>
      <c r="B56" s="29"/>
      <c r="C56" s="38"/>
      <c r="D56" s="38"/>
      <c r="E56" s="59"/>
      <c r="F56" s="38"/>
      <c r="G56" s="38"/>
      <c r="H56" s="38"/>
      <c r="I56" s="38"/>
      <c r="J56" s="38"/>
      <c r="K56" s="38"/>
      <c r="L56" s="38"/>
      <c r="M56" s="59"/>
      <c r="N56" s="29"/>
      <c r="O56" s="126"/>
    </row>
    <row r="57" spans="1:15" ht="15.75">
      <c r="A57" s="28"/>
      <c r="B57" s="29" t="s">
        <v>35</v>
      </c>
      <c r="C57" s="38">
        <f>SUM(C54:C56)</f>
        <v>181000</v>
      </c>
      <c r="D57" s="38"/>
      <c r="E57" s="60">
        <f>E54</f>
        <v>96190</v>
      </c>
      <c r="F57" s="38"/>
      <c r="G57" s="38">
        <f>SUM(G54:G56)</f>
        <v>9478</v>
      </c>
      <c r="H57" s="38"/>
      <c r="I57" s="38">
        <f>SUM(I54:I56)</f>
        <v>1005</v>
      </c>
      <c r="J57" s="38"/>
      <c r="K57" s="38">
        <f>SUM(K54:K56)</f>
        <v>0</v>
      </c>
      <c r="L57" s="38"/>
      <c r="M57" s="60">
        <f>SUM(M54:M56)</f>
        <v>87717</v>
      </c>
      <c r="N57" s="29"/>
      <c r="O57" s="126"/>
    </row>
    <row r="58" spans="1:15" ht="15.75">
      <c r="A58" s="28"/>
      <c r="B58" s="29"/>
      <c r="C58" s="38"/>
      <c r="D58" s="38"/>
      <c r="E58" s="38"/>
      <c r="F58" s="38"/>
      <c r="G58" s="38"/>
      <c r="H58" s="38"/>
      <c r="I58" s="38"/>
      <c r="J58" s="38"/>
      <c r="K58" s="38"/>
      <c r="L58" s="38"/>
      <c r="M58" s="60"/>
      <c r="N58" s="29"/>
      <c r="O58" s="126"/>
    </row>
    <row r="59" spans="1:15" ht="15.75">
      <c r="A59" s="8"/>
      <c r="B59" s="155" t="s">
        <v>36</v>
      </c>
      <c r="C59" s="61"/>
      <c r="D59" s="61"/>
      <c r="E59" s="61"/>
      <c r="F59" s="61"/>
      <c r="G59" s="61"/>
      <c r="H59" s="61"/>
      <c r="I59" s="61"/>
      <c r="J59" s="61"/>
      <c r="K59" s="61"/>
      <c r="L59" s="61"/>
      <c r="M59" s="62"/>
      <c r="N59" s="10"/>
      <c r="O59" s="126"/>
    </row>
    <row r="60" spans="1:15" ht="15.75">
      <c r="A60" s="8"/>
      <c r="B60" s="10"/>
      <c r="C60" s="61"/>
      <c r="D60" s="61"/>
      <c r="E60" s="61"/>
      <c r="F60" s="61"/>
      <c r="G60" s="61"/>
      <c r="H60" s="61"/>
      <c r="I60" s="61"/>
      <c r="J60" s="61"/>
      <c r="K60" s="61"/>
      <c r="L60" s="61"/>
      <c r="M60" s="62"/>
      <c r="N60" s="10"/>
      <c r="O60" s="126"/>
    </row>
    <row r="61" spans="1:15" ht="15.75">
      <c r="A61" s="28"/>
      <c r="B61" s="29" t="s">
        <v>33</v>
      </c>
      <c r="C61" s="38"/>
      <c r="D61" s="38"/>
      <c r="E61" s="38"/>
      <c r="F61" s="38"/>
      <c r="G61" s="38"/>
      <c r="H61" s="38"/>
      <c r="I61" s="38"/>
      <c r="J61" s="38"/>
      <c r="K61" s="38"/>
      <c r="L61" s="38"/>
      <c r="M61" s="60"/>
      <c r="N61" s="29"/>
      <c r="O61" s="126"/>
    </row>
    <row r="62" spans="1:15" ht="15.75">
      <c r="A62" s="28"/>
      <c r="B62" s="29" t="s">
        <v>34</v>
      </c>
      <c r="C62" s="38"/>
      <c r="D62" s="38"/>
      <c r="E62" s="38"/>
      <c r="F62" s="38"/>
      <c r="G62" s="38"/>
      <c r="H62" s="38"/>
      <c r="I62" s="38"/>
      <c r="J62" s="38"/>
      <c r="K62" s="38"/>
      <c r="L62" s="38"/>
      <c r="M62" s="60"/>
      <c r="N62" s="29"/>
      <c r="O62" s="126"/>
    </row>
    <row r="63" spans="1:15" ht="15.75">
      <c r="A63" s="28"/>
      <c r="B63" s="29"/>
      <c r="C63" s="38"/>
      <c r="D63" s="38"/>
      <c r="E63" s="38"/>
      <c r="F63" s="38"/>
      <c r="G63" s="38"/>
      <c r="H63" s="38"/>
      <c r="I63" s="38"/>
      <c r="J63" s="38"/>
      <c r="K63" s="38"/>
      <c r="L63" s="38"/>
      <c r="M63" s="60"/>
      <c r="N63" s="29"/>
      <c r="O63" s="126"/>
    </row>
    <row r="64" spans="1:15" ht="15.75">
      <c r="A64" s="28"/>
      <c r="B64" s="29" t="s">
        <v>35</v>
      </c>
      <c r="C64" s="38"/>
      <c r="D64" s="38"/>
      <c r="E64" s="38"/>
      <c r="F64" s="38"/>
      <c r="G64" s="38"/>
      <c r="H64" s="38"/>
      <c r="I64" s="38"/>
      <c r="J64" s="38"/>
      <c r="K64" s="38"/>
      <c r="L64" s="38"/>
      <c r="M64" s="38"/>
      <c r="N64" s="29"/>
      <c r="O64" s="126"/>
    </row>
    <row r="65" spans="1:15" ht="15.75">
      <c r="A65" s="28"/>
      <c r="B65" s="29"/>
      <c r="C65" s="38"/>
      <c r="D65" s="38"/>
      <c r="E65" s="38"/>
      <c r="F65" s="38"/>
      <c r="G65" s="38"/>
      <c r="H65" s="38"/>
      <c r="I65" s="38"/>
      <c r="J65" s="38"/>
      <c r="K65" s="38"/>
      <c r="L65" s="38"/>
      <c r="M65" s="38"/>
      <c r="N65" s="29"/>
      <c r="O65" s="126"/>
    </row>
    <row r="66" spans="1:15" ht="15.75">
      <c r="A66" s="28"/>
      <c r="B66" s="29" t="s">
        <v>37</v>
      </c>
      <c r="C66" s="38">
        <v>0</v>
      </c>
      <c r="D66" s="38"/>
      <c r="E66" s="38">
        <v>0</v>
      </c>
      <c r="F66" s="38"/>
      <c r="G66" s="38"/>
      <c r="H66" s="38"/>
      <c r="I66" s="38"/>
      <c r="J66" s="38"/>
      <c r="K66" s="38"/>
      <c r="L66" s="38"/>
      <c r="M66" s="59">
        <f>E66-G66+I66-K66</f>
        <v>0</v>
      </c>
      <c r="N66" s="29"/>
      <c r="O66" s="126"/>
    </row>
    <row r="67" spans="1:15" ht="15.75">
      <c r="A67" s="28"/>
      <c r="B67" s="29" t="s">
        <v>38</v>
      </c>
      <c r="C67" s="38">
        <v>0</v>
      </c>
      <c r="D67" s="38"/>
      <c r="E67" s="38">
        <v>0</v>
      </c>
      <c r="F67" s="38"/>
      <c r="G67" s="38"/>
      <c r="H67" s="38"/>
      <c r="I67" s="38"/>
      <c r="J67" s="38"/>
      <c r="K67" s="38"/>
      <c r="L67" s="38"/>
      <c r="M67" s="60">
        <v>0</v>
      </c>
      <c r="N67" s="29"/>
      <c r="O67" s="126"/>
    </row>
    <row r="68" spans="1:15" ht="15.75">
      <c r="A68" s="28"/>
      <c r="B68" s="29" t="s">
        <v>39</v>
      </c>
      <c r="C68" s="38">
        <v>0</v>
      </c>
      <c r="D68" s="38"/>
      <c r="E68" s="38">
        <v>0</v>
      </c>
      <c r="F68" s="38"/>
      <c r="G68" s="38"/>
      <c r="H68" s="38"/>
      <c r="I68" s="38"/>
      <c r="J68" s="38"/>
      <c r="K68" s="38"/>
      <c r="L68" s="38"/>
      <c r="M68" s="60">
        <v>0</v>
      </c>
      <c r="N68" s="29"/>
      <c r="O68" s="126"/>
    </row>
    <row r="69" spans="1:15" ht="15.75">
      <c r="A69" s="28"/>
      <c r="B69" s="29" t="s">
        <v>40</v>
      </c>
      <c r="C69" s="60">
        <f>SUM(C57:C68)</f>
        <v>181000</v>
      </c>
      <c r="D69" s="60"/>
      <c r="E69" s="60">
        <f>SUM(E57:E68)</f>
        <v>96190</v>
      </c>
      <c r="F69" s="38"/>
      <c r="G69" s="60"/>
      <c r="H69" s="38"/>
      <c r="I69" s="60"/>
      <c r="J69" s="38"/>
      <c r="K69" s="60"/>
      <c r="L69" s="38"/>
      <c r="M69" s="60">
        <f>SUM(M57:M68)</f>
        <v>87717</v>
      </c>
      <c r="N69" s="29"/>
      <c r="O69" s="126"/>
    </row>
    <row r="70" spans="1:15" ht="15.75">
      <c r="A70" s="28"/>
      <c r="B70" s="29"/>
      <c r="C70" s="38"/>
      <c r="D70" s="38"/>
      <c r="E70" s="38"/>
      <c r="F70" s="38"/>
      <c r="G70" s="38"/>
      <c r="H70" s="38"/>
      <c r="I70" s="38"/>
      <c r="J70" s="38"/>
      <c r="K70" s="38"/>
      <c r="L70" s="38"/>
      <c r="M70" s="60"/>
      <c r="N70" s="29"/>
      <c r="O70" s="126"/>
    </row>
    <row r="71" spans="1:15" ht="15.75">
      <c r="A71" s="8"/>
      <c r="B71" s="10"/>
      <c r="C71" s="10"/>
      <c r="D71" s="10"/>
      <c r="E71" s="10"/>
      <c r="F71" s="10"/>
      <c r="G71" s="10"/>
      <c r="H71" s="10"/>
      <c r="I71" s="10"/>
      <c r="J71" s="10"/>
      <c r="K71" s="10"/>
      <c r="L71" s="10"/>
      <c r="M71" s="10"/>
      <c r="N71" s="10"/>
      <c r="O71" s="126"/>
    </row>
    <row r="72" spans="1:15" ht="15.75">
      <c r="A72" s="8"/>
      <c r="B72" s="57" t="s">
        <v>41</v>
      </c>
      <c r="C72" s="17"/>
      <c r="D72" s="17"/>
      <c r="E72" s="17"/>
      <c r="F72" s="17"/>
      <c r="G72" s="17"/>
      <c r="H72" s="17"/>
      <c r="I72" s="17"/>
      <c r="J72" s="21"/>
      <c r="K72" s="21" t="s">
        <v>171</v>
      </c>
      <c r="L72" s="21"/>
      <c r="M72" s="21" t="s">
        <v>184</v>
      </c>
      <c r="N72" s="10"/>
      <c r="O72" s="126"/>
    </row>
    <row r="73" spans="1:15" ht="15.75">
      <c r="A73" s="28"/>
      <c r="B73" s="29" t="s">
        <v>42</v>
      </c>
      <c r="C73" s="29"/>
      <c r="D73" s="29"/>
      <c r="E73" s="29"/>
      <c r="F73" s="29"/>
      <c r="G73" s="29"/>
      <c r="H73" s="29"/>
      <c r="I73" s="29"/>
      <c r="J73" s="29"/>
      <c r="K73" s="38">
        <v>0</v>
      </c>
      <c r="L73" s="29"/>
      <c r="M73" s="59">
        <v>0</v>
      </c>
      <c r="N73" s="29"/>
      <c r="O73" s="126"/>
    </row>
    <row r="74" spans="1:15" ht="15.75">
      <c r="A74" s="28"/>
      <c r="B74" s="29" t="s">
        <v>43</v>
      </c>
      <c r="C74" s="46" t="s">
        <v>138</v>
      </c>
      <c r="D74" s="46"/>
      <c r="E74" s="64">
        <f>M46</f>
        <v>37916</v>
      </c>
      <c r="F74" s="29"/>
      <c r="G74" s="29"/>
      <c r="H74" s="29"/>
      <c r="I74" s="29"/>
      <c r="J74" s="29"/>
      <c r="K74" s="38">
        <v>9478</v>
      </c>
      <c r="L74" s="29"/>
      <c r="M74" s="59"/>
      <c r="N74" s="29"/>
      <c r="O74" s="126"/>
    </row>
    <row r="75" spans="1:15" ht="15.75">
      <c r="A75" s="28"/>
      <c r="B75" s="29" t="s">
        <v>44</v>
      </c>
      <c r="C75" s="29"/>
      <c r="D75" s="29"/>
      <c r="E75" s="29"/>
      <c r="F75" s="29"/>
      <c r="G75" s="29"/>
      <c r="H75" s="29"/>
      <c r="I75" s="29"/>
      <c r="J75" s="29"/>
      <c r="K75" s="38"/>
      <c r="L75" s="29"/>
      <c r="M75" s="59">
        <f>1541+717+65+12-972+8-9</f>
        <v>1362</v>
      </c>
      <c r="N75" s="29"/>
      <c r="O75" s="126"/>
    </row>
    <row r="76" spans="1:15" ht="15.75">
      <c r="A76" s="28"/>
      <c r="B76" s="29" t="s">
        <v>45</v>
      </c>
      <c r="C76" s="29"/>
      <c r="D76" s="29"/>
      <c r="E76" s="29"/>
      <c r="F76" s="29"/>
      <c r="G76" s="29"/>
      <c r="H76" s="29"/>
      <c r="I76" s="29"/>
      <c r="J76" s="29"/>
      <c r="K76" s="38"/>
      <c r="L76" s="29"/>
      <c r="M76" s="59">
        <v>0</v>
      </c>
      <c r="N76" s="29"/>
      <c r="O76" s="126"/>
    </row>
    <row r="77" spans="1:15" ht="15.75">
      <c r="A77" s="28"/>
      <c r="B77" s="29" t="s">
        <v>46</v>
      </c>
      <c r="C77" s="29"/>
      <c r="D77" s="29"/>
      <c r="E77" s="29"/>
      <c r="F77" s="29"/>
      <c r="G77" s="29"/>
      <c r="H77" s="29"/>
      <c r="I77" s="29"/>
      <c r="J77" s="29"/>
      <c r="K77" s="38">
        <f>SUM(K73:K76)</f>
        <v>9478</v>
      </c>
      <c r="L77" s="29"/>
      <c r="M77" s="60">
        <f>SUM(M73:M76)</f>
        <v>1362</v>
      </c>
      <c r="N77" s="29"/>
      <c r="O77" s="126"/>
    </row>
    <row r="78" spans="1:15" ht="15.75">
      <c r="A78" s="28"/>
      <c r="B78" s="29" t="s">
        <v>47</v>
      </c>
      <c r="C78" s="29"/>
      <c r="D78" s="29"/>
      <c r="E78" s="29"/>
      <c r="F78" s="29"/>
      <c r="G78" s="29"/>
      <c r="H78" s="29"/>
      <c r="I78" s="29"/>
      <c r="J78" s="29"/>
      <c r="K78" s="38">
        <v>0</v>
      </c>
      <c r="L78" s="29"/>
      <c r="M78" s="59">
        <v>0</v>
      </c>
      <c r="N78" s="29"/>
      <c r="O78" s="126"/>
    </row>
    <row r="79" spans="1:15" ht="15.75">
      <c r="A79" s="28"/>
      <c r="B79" s="29" t="s">
        <v>48</v>
      </c>
      <c r="C79" s="29"/>
      <c r="D79" s="29"/>
      <c r="E79" s="29"/>
      <c r="F79" s="29"/>
      <c r="G79" s="29"/>
      <c r="H79" s="29"/>
      <c r="I79" s="29"/>
      <c r="J79" s="29"/>
      <c r="K79" s="38">
        <f>K77+K78</f>
        <v>9478</v>
      </c>
      <c r="L79" s="29"/>
      <c r="M79" s="60">
        <f>M77+M78</f>
        <v>1362</v>
      </c>
      <c r="N79" s="29"/>
      <c r="O79" s="126"/>
    </row>
    <row r="80" spans="1:15" ht="15.75">
      <c r="A80" s="28"/>
      <c r="B80" s="185" t="s">
        <v>49</v>
      </c>
      <c r="C80" s="65"/>
      <c r="D80" s="65"/>
      <c r="E80" s="29"/>
      <c r="F80" s="29"/>
      <c r="G80" s="29"/>
      <c r="H80" s="29"/>
      <c r="I80" s="29"/>
      <c r="J80" s="29"/>
      <c r="K80" s="38"/>
      <c r="L80" s="29"/>
      <c r="M80" s="59"/>
      <c r="N80" s="29"/>
      <c r="O80" s="126"/>
    </row>
    <row r="81" spans="1:15" ht="15.75">
      <c r="A81" s="28">
        <v>1</v>
      </c>
      <c r="B81" s="29" t="s">
        <v>50</v>
      </c>
      <c r="C81" s="29"/>
      <c r="D81" s="29"/>
      <c r="E81" s="29"/>
      <c r="F81" s="29"/>
      <c r="G81" s="29"/>
      <c r="H81" s="29"/>
      <c r="I81" s="29"/>
      <c r="J81" s="29"/>
      <c r="K81" s="29"/>
      <c r="L81" s="29"/>
      <c r="M81" s="59">
        <v>0</v>
      </c>
      <c r="N81" s="29"/>
      <c r="O81" s="126"/>
    </row>
    <row r="82" spans="1:15" ht="15.75">
      <c r="A82" s="28">
        <v>2</v>
      </c>
      <c r="B82" s="29" t="s">
        <v>51</v>
      </c>
      <c r="C82" s="29"/>
      <c r="D82" s="29"/>
      <c r="E82" s="29"/>
      <c r="F82" s="29"/>
      <c r="G82" s="29"/>
      <c r="H82" s="29"/>
      <c r="I82" s="29"/>
      <c r="J82" s="29"/>
      <c r="K82" s="29"/>
      <c r="L82" s="29"/>
      <c r="M82" s="59">
        <v>-4</v>
      </c>
      <c r="N82" s="29"/>
      <c r="O82" s="126"/>
    </row>
    <row r="83" spans="1:15" ht="15.75">
      <c r="A83" s="28">
        <v>3</v>
      </c>
      <c r="B83" s="29" t="s">
        <v>52</v>
      </c>
      <c r="C83" s="29"/>
      <c r="D83" s="29"/>
      <c r="E83" s="29"/>
      <c r="F83" s="29"/>
      <c r="G83" s="29"/>
      <c r="H83" s="29"/>
      <c r="I83" s="29"/>
      <c r="J83" s="29"/>
      <c r="K83" s="29"/>
      <c r="L83" s="29"/>
      <c r="M83" s="59">
        <f>-72-3</f>
        <v>-75</v>
      </c>
      <c r="N83" s="29"/>
      <c r="O83" s="126"/>
    </row>
    <row r="84" spans="1:15" ht="15.75">
      <c r="A84" s="28">
        <v>4</v>
      </c>
      <c r="B84" s="29" t="s">
        <v>53</v>
      </c>
      <c r="C84" s="29"/>
      <c r="D84" s="29"/>
      <c r="E84" s="29"/>
      <c r="F84" s="29"/>
      <c r="G84" s="29"/>
      <c r="H84" s="29"/>
      <c r="I84" s="29"/>
      <c r="J84" s="29"/>
      <c r="K84" s="29"/>
      <c r="L84" s="29"/>
      <c r="M84" s="59">
        <v>-20</v>
      </c>
      <c r="N84" s="29"/>
      <c r="O84" s="126"/>
    </row>
    <row r="85" spans="1:15" ht="15.75">
      <c r="A85" s="28">
        <v>5</v>
      </c>
      <c r="B85" s="29" t="s">
        <v>54</v>
      </c>
      <c r="C85" s="29"/>
      <c r="D85" s="29"/>
      <c r="E85" s="29"/>
      <c r="F85" s="29"/>
      <c r="G85" s="29"/>
      <c r="H85" s="29"/>
      <c r="I85" s="29"/>
      <c r="J85" s="29"/>
      <c r="K85" s="29"/>
      <c r="L85" s="29"/>
      <c r="M85" s="59">
        <v>-731</v>
      </c>
      <c r="N85" s="29"/>
      <c r="O85" s="126"/>
    </row>
    <row r="86" spans="1:15" ht="15.75">
      <c r="A86" s="28">
        <v>6</v>
      </c>
      <c r="B86" s="29" t="s">
        <v>55</v>
      </c>
      <c r="C86" s="29"/>
      <c r="D86" s="29"/>
      <c r="E86" s="29"/>
      <c r="F86" s="29"/>
      <c r="G86" s="29"/>
      <c r="H86" s="29"/>
      <c r="I86" s="29"/>
      <c r="J86" s="29"/>
      <c r="K86" s="29"/>
      <c r="L86" s="29"/>
      <c r="M86" s="59">
        <v>-3</v>
      </c>
      <c r="N86" s="29"/>
      <c r="O86" s="126"/>
    </row>
    <row r="87" spans="1:15" ht="15.75">
      <c r="A87" s="28">
        <v>7</v>
      </c>
      <c r="B87" s="29" t="s">
        <v>56</v>
      </c>
      <c r="C87" s="29"/>
      <c r="D87" s="29"/>
      <c r="E87" s="29"/>
      <c r="F87" s="29"/>
      <c r="G87" s="29"/>
      <c r="H87" s="29"/>
      <c r="I87" s="29"/>
      <c r="J87" s="29"/>
      <c r="K87" s="29"/>
      <c r="L87" s="29"/>
      <c r="M87" s="59">
        <v>-182</v>
      </c>
      <c r="N87" s="29"/>
      <c r="O87" s="126"/>
    </row>
    <row r="88" spans="1:15" ht="15.75">
      <c r="A88" s="28">
        <v>8</v>
      </c>
      <c r="B88" s="29" t="s">
        <v>57</v>
      </c>
      <c r="C88" s="29"/>
      <c r="D88" s="29"/>
      <c r="E88" s="29"/>
      <c r="F88" s="29"/>
      <c r="G88" s="29"/>
      <c r="H88" s="29"/>
      <c r="I88" s="29"/>
      <c r="J88" s="29"/>
      <c r="K88" s="29"/>
      <c r="L88" s="29"/>
      <c r="M88" s="59">
        <v>0</v>
      </c>
      <c r="N88" s="29"/>
      <c r="O88" s="126"/>
    </row>
    <row r="89" spans="1:15" ht="15.75">
      <c r="A89" s="28">
        <v>9</v>
      </c>
      <c r="B89" s="29" t="s">
        <v>58</v>
      </c>
      <c r="C89" s="29"/>
      <c r="D89" s="29"/>
      <c r="E89" s="29"/>
      <c r="F89" s="29"/>
      <c r="G89" s="29"/>
      <c r="H89" s="29"/>
      <c r="I89" s="29"/>
      <c r="J89" s="29"/>
      <c r="K89" s="29"/>
      <c r="L89" s="29"/>
      <c r="M89" s="59">
        <v>0</v>
      </c>
      <c r="N89" s="29"/>
      <c r="O89" s="126"/>
    </row>
    <row r="90" spans="1:15" ht="15.75">
      <c r="A90" s="28">
        <v>10</v>
      </c>
      <c r="B90" s="29" t="s">
        <v>59</v>
      </c>
      <c r="C90" s="29"/>
      <c r="D90" s="29"/>
      <c r="E90" s="29"/>
      <c r="F90" s="29"/>
      <c r="G90" s="29"/>
      <c r="H90" s="29"/>
      <c r="I90" s="29"/>
      <c r="J90" s="29"/>
      <c r="K90" s="29"/>
      <c r="L90" s="29"/>
      <c r="M90" s="59">
        <v>0</v>
      </c>
      <c r="N90" s="29"/>
      <c r="O90" s="126"/>
    </row>
    <row r="91" spans="1:15" ht="15.75">
      <c r="A91" s="28">
        <v>11</v>
      </c>
      <c r="B91" s="29" t="s">
        <v>60</v>
      </c>
      <c r="C91" s="29"/>
      <c r="D91" s="29"/>
      <c r="E91" s="29"/>
      <c r="F91" s="29"/>
      <c r="G91" s="29"/>
      <c r="H91" s="29"/>
      <c r="I91" s="29"/>
      <c r="J91" s="29"/>
      <c r="K91" s="29"/>
      <c r="L91" s="29"/>
      <c r="M91" s="59">
        <v>0</v>
      </c>
      <c r="N91" s="29"/>
      <c r="O91" s="126"/>
    </row>
    <row r="92" spans="1:15" ht="15.75">
      <c r="A92" s="28">
        <v>12</v>
      </c>
      <c r="B92" s="29" t="s">
        <v>61</v>
      </c>
      <c r="C92" s="29"/>
      <c r="D92" s="29"/>
      <c r="E92" s="29"/>
      <c r="F92" s="29"/>
      <c r="G92" s="29"/>
      <c r="H92" s="29"/>
      <c r="I92" s="29"/>
      <c r="J92" s="29"/>
      <c r="K92" s="29"/>
      <c r="L92" s="29"/>
      <c r="M92" s="59">
        <f>-M79-SUM(M82:M91)</f>
        <v>-347</v>
      </c>
      <c r="N92" s="29"/>
      <c r="O92" s="126"/>
    </row>
    <row r="93" spans="1:15" ht="15.75">
      <c r="A93" s="28"/>
      <c r="B93" s="185" t="s">
        <v>62</v>
      </c>
      <c r="C93" s="65"/>
      <c r="D93" s="65"/>
      <c r="E93" s="29"/>
      <c r="F93" s="29"/>
      <c r="G93" s="29"/>
      <c r="H93" s="29"/>
      <c r="I93" s="29"/>
      <c r="J93" s="29"/>
      <c r="K93" s="29"/>
      <c r="L93" s="29"/>
      <c r="M93" s="66"/>
      <c r="N93" s="29"/>
      <c r="O93" s="126"/>
    </row>
    <row r="94" spans="1:15" ht="15.75">
      <c r="A94" s="28"/>
      <c r="B94" s="29" t="s">
        <v>63</v>
      </c>
      <c r="C94" s="65"/>
      <c r="D94" s="65"/>
      <c r="E94" s="29"/>
      <c r="F94" s="29"/>
      <c r="G94" s="29"/>
      <c r="H94" s="29"/>
      <c r="I94" s="29"/>
      <c r="J94" s="29"/>
      <c r="K94" s="38">
        <f>-K138</f>
        <v>0</v>
      </c>
      <c r="L94" s="38"/>
      <c r="M94" s="59"/>
      <c r="N94" s="29"/>
      <c r="O94" s="126"/>
    </row>
    <row r="95" spans="1:15" ht="15.75">
      <c r="A95" s="28"/>
      <c r="B95" s="29" t="s">
        <v>64</v>
      </c>
      <c r="C95" s="29"/>
      <c r="D95" s="29"/>
      <c r="E95" s="29"/>
      <c r="F95" s="29"/>
      <c r="G95" s="29"/>
      <c r="H95" s="29"/>
      <c r="I95" s="29"/>
      <c r="J95" s="29"/>
      <c r="K95" s="38">
        <f>-I138</f>
        <v>-1005</v>
      </c>
      <c r="L95" s="38"/>
      <c r="M95" s="59"/>
      <c r="N95" s="29"/>
      <c r="O95" s="126"/>
    </row>
    <row r="96" spans="1:15" ht="15.75">
      <c r="A96" s="28"/>
      <c r="B96" s="29" t="s">
        <v>65</v>
      </c>
      <c r="C96" s="29"/>
      <c r="D96" s="29"/>
      <c r="E96" s="29"/>
      <c r="F96" s="29"/>
      <c r="G96" s="29"/>
      <c r="H96" s="29"/>
      <c r="I96" s="29"/>
      <c r="J96" s="29"/>
      <c r="K96" s="38">
        <v>-8473</v>
      </c>
      <c r="L96" s="38"/>
      <c r="M96" s="59"/>
      <c r="N96" s="29"/>
      <c r="O96" s="126"/>
    </row>
    <row r="97" spans="1:15" ht="15.75">
      <c r="A97" s="28"/>
      <c r="B97" s="29" t="s">
        <v>66</v>
      </c>
      <c r="C97" s="29"/>
      <c r="D97" s="29"/>
      <c r="E97" s="29"/>
      <c r="F97" s="29"/>
      <c r="G97" s="29"/>
      <c r="H97" s="29"/>
      <c r="I97" s="29"/>
      <c r="J97" s="29"/>
      <c r="K97" s="38">
        <v>0</v>
      </c>
      <c r="L97" s="38"/>
      <c r="M97" s="59"/>
      <c r="N97" s="29"/>
      <c r="O97" s="126"/>
    </row>
    <row r="98" spans="1:15" ht="15.75">
      <c r="A98" s="28"/>
      <c r="B98" s="29" t="s">
        <v>67</v>
      </c>
      <c r="C98" s="29"/>
      <c r="D98" s="29"/>
      <c r="E98" s="29"/>
      <c r="F98" s="29"/>
      <c r="G98" s="29"/>
      <c r="H98" s="29"/>
      <c r="I98" s="29"/>
      <c r="J98" s="29"/>
      <c r="K98" s="38">
        <f>SUM(K80:K97)</f>
        <v>-9478</v>
      </c>
      <c r="L98" s="38"/>
      <c r="M98" s="38">
        <f>SUM(M80:M97)</f>
        <v>-1362</v>
      </c>
      <c r="N98" s="29"/>
      <c r="O98" s="126"/>
    </row>
    <row r="99" spans="1:15" ht="15.75">
      <c r="A99" s="28"/>
      <c r="B99" s="29" t="s">
        <v>68</v>
      </c>
      <c r="C99" s="29"/>
      <c r="D99" s="29"/>
      <c r="E99" s="29"/>
      <c r="F99" s="29"/>
      <c r="G99" s="29"/>
      <c r="H99" s="29"/>
      <c r="I99" s="29"/>
      <c r="J99" s="29"/>
      <c r="K99" s="38">
        <f>K79+K98</f>
        <v>0</v>
      </c>
      <c r="L99" s="38"/>
      <c r="M99" s="38">
        <f>M79+M98</f>
        <v>0</v>
      </c>
      <c r="N99" s="29"/>
      <c r="O99" s="126"/>
    </row>
    <row r="100" spans="1:15" ht="15.75">
      <c r="A100" s="28"/>
      <c r="B100" s="29"/>
      <c r="C100" s="29"/>
      <c r="D100" s="29"/>
      <c r="E100" s="29"/>
      <c r="F100" s="29"/>
      <c r="G100" s="29"/>
      <c r="H100" s="29"/>
      <c r="I100" s="29"/>
      <c r="J100" s="29"/>
      <c r="K100" s="38"/>
      <c r="L100" s="38"/>
      <c r="M100" s="38"/>
      <c r="N100" s="29"/>
      <c r="O100" s="126"/>
    </row>
    <row r="101" spans="1:15" ht="15.75">
      <c r="A101" s="8"/>
      <c r="B101" s="10"/>
      <c r="C101" s="10"/>
      <c r="D101" s="10"/>
      <c r="E101" s="10"/>
      <c r="F101" s="10"/>
      <c r="G101" s="10"/>
      <c r="H101" s="10"/>
      <c r="I101" s="10"/>
      <c r="J101" s="10"/>
      <c r="K101" s="10"/>
      <c r="L101" s="10"/>
      <c r="M101" s="58"/>
      <c r="N101" s="10"/>
      <c r="O101" s="126"/>
    </row>
    <row r="102" spans="1:15" ht="19.5" thickBot="1">
      <c r="A102" s="132"/>
      <c r="B102" s="133" t="str">
        <f>B49</f>
        <v>FFP4 INVESTOR REPORT QUARTER ENDING OCTOBER 2003</v>
      </c>
      <c r="C102" s="134"/>
      <c r="D102" s="134"/>
      <c r="E102" s="134"/>
      <c r="F102" s="134"/>
      <c r="G102" s="134"/>
      <c r="H102" s="134"/>
      <c r="I102" s="134"/>
      <c r="J102" s="134"/>
      <c r="K102" s="134"/>
      <c r="L102" s="134"/>
      <c r="M102" s="140"/>
      <c r="N102" s="136"/>
      <c r="O102" s="126"/>
    </row>
    <row r="103" spans="1:15" ht="15.75">
      <c r="A103" s="2"/>
      <c r="B103" s="77" t="s">
        <v>69</v>
      </c>
      <c r="C103" s="18"/>
      <c r="D103" s="18"/>
      <c r="E103" s="5"/>
      <c r="F103" s="5"/>
      <c r="G103" s="5"/>
      <c r="H103" s="5"/>
      <c r="I103" s="5"/>
      <c r="J103" s="5"/>
      <c r="K103" s="5"/>
      <c r="L103" s="5"/>
      <c r="M103" s="56"/>
      <c r="N103" s="5"/>
      <c r="O103" s="126"/>
    </row>
    <row r="104" spans="1:15" ht="15.75">
      <c r="A104" s="8"/>
      <c r="B104" s="24"/>
      <c r="C104" s="16"/>
      <c r="D104" s="16"/>
      <c r="E104" s="10"/>
      <c r="F104" s="10"/>
      <c r="G104" s="10"/>
      <c r="H104" s="10"/>
      <c r="I104" s="10"/>
      <c r="J104" s="10"/>
      <c r="K104" s="10"/>
      <c r="L104" s="10"/>
      <c r="M104" s="58"/>
      <c r="N104" s="10"/>
      <c r="O104" s="126"/>
    </row>
    <row r="105" spans="1:15" ht="15.75">
      <c r="A105" s="8"/>
      <c r="B105" s="186" t="s">
        <v>70</v>
      </c>
      <c r="C105" s="16"/>
      <c r="D105" s="16"/>
      <c r="E105" s="10"/>
      <c r="F105" s="10"/>
      <c r="G105" s="10"/>
      <c r="H105" s="10"/>
      <c r="I105" s="10"/>
      <c r="J105" s="10"/>
      <c r="K105" s="10"/>
      <c r="L105" s="10"/>
      <c r="M105" s="58"/>
      <c r="N105" s="10"/>
      <c r="O105" s="126"/>
    </row>
    <row r="106" spans="1:15" ht="15.75">
      <c r="A106" s="28"/>
      <c r="B106" s="29" t="s">
        <v>71</v>
      </c>
      <c r="C106" s="29"/>
      <c r="D106" s="29"/>
      <c r="E106" s="29"/>
      <c r="F106" s="29"/>
      <c r="G106" s="29"/>
      <c r="H106" s="29"/>
      <c r="I106" s="29"/>
      <c r="J106" s="29"/>
      <c r="K106" s="29"/>
      <c r="L106" s="29"/>
      <c r="M106" s="59">
        <v>3620</v>
      </c>
      <c r="N106" s="29"/>
      <c r="O106" s="126"/>
    </row>
    <row r="107" spans="1:15" ht="15.75">
      <c r="A107" s="28"/>
      <c r="B107" s="29" t="s">
        <v>72</v>
      </c>
      <c r="C107" s="29"/>
      <c r="D107" s="29"/>
      <c r="E107" s="29"/>
      <c r="F107" s="29"/>
      <c r="G107" s="29"/>
      <c r="H107" s="29"/>
      <c r="I107" s="29"/>
      <c r="J107" s="29"/>
      <c r="K107" s="29"/>
      <c r="L107" s="29"/>
      <c r="M107" s="59">
        <v>3620</v>
      </c>
      <c r="N107" s="29"/>
      <c r="O107" s="126"/>
    </row>
    <row r="108" spans="1:15" ht="15.75">
      <c r="A108" s="28"/>
      <c r="B108" s="29" t="s">
        <v>73</v>
      </c>
      <c r="C108" s="29"/>
      <c r="D108" s="29"/>
      <c r="E108" s="29"/>
      <c r="F108" s="29"/>
      <c r="G108" s="29"/>
      <c r="H108" s="29"/>
      <c r="I108" s="29"/>
      <c r="J108" s="29"/>
      <c r="K108" s="29"/>
      <c r="L108" s="29"/>
      <c r="M108" s="59">
        <v>0</v>
      </c>
      <c r="N108" s="29"/>
      <c r="O108" s="126"/>
    </row>
    <row r="109" spans="1:15" ht="15.75">
      <c r="A109" s="28"/>
      <c r="B109" s="29" t="s">
        <v>74</v>
      </c>
      <c r="C109" s="29"/>
      <c r="D109" s="29"/>
      <c r="E109" s="29"/>
      <c r="F109" s="29"/>
      <c r="G109" s="29"/>
      <c r="H109" s="29"/>
      <c r="I109" s="29"/>
      <c r="J109" s="29"/>
      <c r="K109" s="29"/>
      <c r="L109" s="29"/>
      <c r="M109" s="59">
        <v>0</v>
      </c>
      <c r="N109" s="29"/>
      <c r="O109" s="126"/>
    </row>
    <row r="110" spans="1:15" ht="15.75">
      <c r="A110" s="28"/>
      <c r="B110" s="29" t="s">
        <v>75</v>
      </c>
      <c r="C110" s="29"/>
      <c r="D110" s="29"/>
      <c r="E110" s="29"/>
      <c r="F110" s="29"/>
      <c r="G110" s="29"/>
      <c r="H110" s="29"/>
      <c r="I110" s="29"/>
      <c r="J110" s="29"/>
      <c r="K110" s="29"/>
      <c r="L110" s="29"/>
      <c r="M110" s="59">
        <v>0</v>
      </c>
      <c r="N110" s="29"/>
      <c r="O110" s="126"/>
    </row>
    <row r="111" spans="1:15" ht="15.75">
      <c r="A111" s="28"/>
      <c r="B111" s="29" t="s">
        <v>54</v>
      </c>
      <c r="C111" s="29"/>
      <c r="D111" s="29"/>
      <c r="E111" s="29"/>
      <c r="F111" s="29"/>
      <c r="G111" s="29"/>
      <c r="H111" s="29"/>
      <c r="I111" s="29"/>
      <c r="J111" s="29"/>
      <c r="K111" s="29"/>
      <c r="L111" s="29"/>
      <c r="M111" s="59">
        <v>0</v>
      </c>
      <c r="N111" s="29"/>
      <c r="O111" s="126"/>
    </row>
    <row r="112" spans="1:15" ht="15.75">
      <c r="A112" s="28"/>
      <c r="B112" s="29" t="s">
        <v>56</v>
      </c>
      <c r="C112" s="29"/>
      <c r="D112" s="29"/>
      <c r="E112" s="29"/>
      <c r="F112" s="29"/>
      <c r="G112" s="29"/>
      <c r="H112" s="29"/>
      <c r="I112" s="29"/>
      <c r="J112" s="29"/>
      <c r="K112" s="29"/>
      <c r="L112" s="29"/>
      <c r="M112" s="59">
        <v>0</v>
      </c>
      <c r="N112" s="29"/>
      <c r="O112" s="126"/>
    </row>
    <row r="113" spans="1:15" ht="15.75">
      <c r="A113" s="28"/>
      <c r="B113" s="29" t="s">
        <v>76</v>
      </c>
      <c r="C113" s="29"/>
      <c r="D113" s="29"/>
      <c r="E113" s="29"/>
      <c r="F113" s="29"/>
      <c r="G113" s="29"/>
      <c r="H113" s="29"/>
      <c r="I113" s="29"/>
      <c r="J113" s="29"/>
      <c r="K113" s="29"/>
      <c r="L113" s="29"/>
      <c r="M113" s="59">
        <f>SUM(M107:M111)</f>
        <v>3620</v>
      </c>
      <c r="N113" s="29"/>
      <c r="O113" s="126"/>
    </row>
    <row r="114" spans="1:15" ht="15.75">
      <c r="A114" s="28"/>
      <c r="B114" s="29"/>
      <c r="C114" s="29"/>
      <c r="D114" s="29"/>
      <c r="E114" s="29"/>
      <c r="F114" s="29"/>
      <c r="G114" s="29"/>
      <c r="H114" s="29"/>
      <c r="I114" s="29"/>
      <c r="J114" s="29"/>
      <c r="K114" s="29"/>
      <c r="L114" s="29"/>
      <c r="M114" s="67"/>
      <c r="N114" s="29"/>
      <c r="O114" s="126"/>
    </row>
    <row r="115" spans="1:15" ht="15.75">
      <c r="A115" s="8"/>
      <c r="B115" s="186" t="s">
        <v>38</v>
      </c>
      <c r="C115" s="10"/>
      <c r="D115" s="10"/>
      <c r="E115" s="10"/>
      <c r="F115" s="10"/>
      <c r="G115" s="10"/>
      <c r="H115" s="10"/>
      <c r="I115" s="10"/>
      <c r="J115" s="10"/>
      <c r="K115" s="10"/>
      <c r="L115" s="10"/>
      <c r="M115" s="58"/>
      <c r="N115" s="10"/>
      <c r="O115" s="126"/>
    </row>
    <row r="116" spans="1:15" ht="15.75">
      <c r="A116" s="28"/>
      <c r="B116" s="29" t="s">
        <v>77</v>
      </c>
      <c r="C116" s="29"/>
      <c r="D116" s="29"/>
      <c r="E116" s="68"/>
      <c r="F116" s="29"/>
      <c r="G116" s="29"/>
      <c r="H116" s="29"/>
      <c r="I116" s="29"/>
      <c r="J116" s="29"/>
      <c r="K116" s="29"/>
      <c r="L116" s="29"/>
      <c r="M116" s="69" t="s">
        <v>173</v>
      </c>
      <c r="N116" s="29"/>
      <c r="O116" s="126"/>
    </row>
    <row r="117" spans="1:15" ht="15.75">
      <c r="A117" s="28"/>
      <c r="B117" s="29" t="s">
        <v>78</v>
      </c>
      <c r="C117" s="157"/>
      <c r="D117" s="157"/>
      <c r="E117" s="157"/>
      <c r="F117" s="157"/>
      <c r="G117" s="157"/>
      <c r="H117" s="157"/>
      <c r="I117" s="157"/>
      <c r="J117" s="157"/>
      <c r="K117" s="157"/>
      <c r="L117" s="157"/>
      <c r="M117" s="69" t="s">
        <v>173</v>
      </c>
      <c r="N117" s="29"/>
      <c r="O117" s="126"/>
    </row>
    <row r="118" spans="1:15" ht="15.75">
      <c r="A118" s="28"/>
      <c r="B118" s="29" t="s">
        <v>79</v>
      </c>
      <c r="C118" s="29"/>
      <c r="D118" s="29"/>
      <c r="E118" s="29"/>
      <c r="F118" s="29"/>
      <c r="G118" s="29"/>
      <c r="H118" s="29"/>
      <c r="I118" s="29"/>
      <c r="J118" s="29"/>
      <c r="K118" s="29"/>
      <c r="L118" s="29"/>
      <c r="M118" s="69" t="s">
        <v>173</v>
      </c>
      <c r="N118" s="29"/>
      <c r="O118" s="126"/>
    </row>
    <row r="119" spans="1:15" ht="15.75">
      <c r="A119" s="28"/>
      <c r="B119" s="29" t="s">
        <v>80</v>
      </c>
      <c r="C119" s="29"/>
      <c r="D119" s="29"/>
      <c r="E119" s="29"/>
      <c r="F119" s="29"/>
      <c r="G119" s="29"/>
      <c r="H119" s="29"/>
      <c r="I119" s="29"/>
      <c r="J119" s="29"/>
      <c r="K119" s="29"/>
      <c r="L119" s="29"/>
      <c r="M119" s="69" t="s">
        <v>173</v>
      </c>
      <c r="N119" s="29"/>
      <c r="O119" s="126"/>
    </row>
    <row r="120" spans="1:15" ht="15.75">
      <c r="A120" s="28"/>
      <c r="B120" s="29"/>
      <c r="C120" s="29"/>
      <c r="D120" s="29"/>
      <c r="E120" s="29"/>
      <c r="F120" s="29"/>
      <c r="G120" s="29"/>
      <c r="H120" s="29"/>
      <c r="I120" s="29"/>
      <c r="J120" s="29"/>
      <c r="K120" s="29"/>
      <c r="L120" s="29"/>
      <c r="M120" s="67"/>
      <c r="N120" s="29"/>
      <c r="O120" s="126"/>
    </row>
    <row r="121" spans="1:15" ht="15.75">
      <c r="A121" s="8"/>
      <c r="B121" s="186" t="s">
        <v>81</v>
      </c>
      <c r="C121" s="16"/>
      <c r="D121" s="16"/>
      <c r="E121" s="10"/>
      <c r="F121" s="10"/>
      <c r="G121" s="10"/>
      <c r="H121" s="10"/>
      <c r="I121" s="10"/>
      <c r="J121" s="10"/>
      <c r="K121" s="10"/>
      <c r="L121" s="10"/>
      <c r="M121" s="70"/>
      <c r="N121" s="10"/>
      <c r="O121" s="126"/>
    </row>
    <row r="122" spans="1:15" ht="15.75">
      <c r="A122" s="28"/>
      <c r="B122" s="29" t="s">
        <v>82</v>
      </c>
      <c r="C122" s="29"/>
      <c r="D122" s="29"/>
      <c r="E122" s="29"/>
      <c r="F122" s="29"/>
      <c r="G122" s="29"/>
      <c r="H122" s="29"/>
      <c r="I122" s="29"/>
      <c r="J122" s="29"/>
      <c r="K122" s="29"/>
      <c r="L122" s="29"/>
      <c r="M122" s="59">
        <v>0</v>
      </c>
      <c r="N122" s="29"/>
      <c r="O122" s="126"/>
    </row>
    <row r="123" spans="1:15" ht="15.75">
      <c r="A123" s="28"/>
      <c r="B123" s="29" t="s">
        <v>83</v>
      </c>
      <c r="C123" s="29"/>
      <c r="D123" s="29"/>
      <c r="E123" s="29"/>
      <c r="F123" s="29"/>
      <c r="G123" s="29"/>
      <c r="H123" s="29"/>
      <c r="I123" s="29"/>
      <c r="J123" s="29"/>
      <c r="K123" s="29"/>
      <c r="L123" s="29"/>
      <c r="M123" s="59">
        <v>0</v>
      </c>
      <c r="N123" s="29"/>
      <c r="O123" s="126"/>
    </row>
    <row r="124" spans="1:15" ht="15.75">
      <c r="A124" s="28"/>
      <c r="B124" s="29" t="s">
        <v>84</v>
      </c>
      <c r="C124" s="29"/>
      <c r="D124" s="29"/>
      <c r="E124" s="29"/>
      <c r="F124" s="29"/>
      <c r="G124" s="29"/>
      <c r="H124" s="29"/>
      <c r="I124" s="29"/>
      <c r="J124" s="29"/>
      <c r="K124" s="29"/>
      <c r="L124" s="29"/>
      <c r="M124" s="59">
        <f>M123+M122</f>
        <v>0</v>
      </c>
      <c r="N124" s="29"/>
      <c r="O124" s="126"/>
    </row>
    <row r="125" spans="1:15" ht="15.75">
      <c r="A125" s="28"/>
      <c r="B125" s="29" t="s">
        <v>85</v>
      </c>
      <c r="C125" s="29"/>
      <c r="D125" s="29"/>
      <c r="E125" s="29"/>
      <c r="F125" s="29"/>
      <c r="G125" s="29"/>
      <c r="H125" s="29"/>
      <c r="I125" s="71"/>
      <c r="J125" s="29"/>
      <c r="K125" s="29"/>
      <c r="L125" s="29"/>
      <c r="M125" s="59">
        <f>M89</f>
        <v>0</v>
      </c>
      <c r="N125" s="29"/>
      <c r="O125" s="126"/>
    </row>
    <row r="126" spans="1:15" ht="15.75">
      <c r="A126" s="28"/>
      <c r="B126" s="29" t="s">
        <v>86</v>
      </c>
      <c r="C126" s="29"/>
      <c r="D126" s="29"/>
      <c r="E126" s="29"/>
      <c r="F126" s="29"/>
      <c r="G126" s="29"/>
      <c r="H126" s="29"/>
      <c r="I126" s="29"/>
      <c r="J126" s="29"/>
      <c r="K126" s="29"/>
      <c r="L126" s="29"/>
      <c r="M126" s="59">
        <f>M124+M125</f>
        <v>0</v>
      </c>
      <c r="N126" s="29"/>
      <c r="O126" s="126"/>
    </row>
    <row r="127" spans="1:15" ht="15.75">
      <c r="A127" s="28"/>
      <c r="B127" s="29"/>
      <c r="C127" s="29"/>
      <c r="D127" s="29"/>
      <c r="E127" s="29"/>
      <c r="F127" s="29"/>
      <c r="G127" s="29"/>
      <c r="H127" s="29"/>
      <c r="I127" s="29"/>
      <c r="J127" s="29"/>
      <c r="K127" s="29"/>
      <c r="L127" s="29"/>
      <c r="M127" s="67"/>
      <c r="N127" s="29"/>
      <c r="O127" s="126"/>
    </row>
    <row r="128" spans="1:15" ht="15.75">
      <c r="A128" s="2"/>
      <c r="B128" s="5"/>
      <c r="C128" s="5"/>
      <c r="D128" s="5"/>
      <c r="E128" s="5"/>
      <c r="F128" s="5"/>
      <c r="G128" s="5"/>
      <c r="H128" s="5"/>
      <c r="I128" s="5"/>
      <c r="J128" s="5"/>
      <c r="K128" s="5"/>
      <c r="L128" s="5"/>
      <c r="M128" s="56"/>
      <c r="N128" s="5"/>
      <c r="O128" s="126"/>
    </row>
    <row r="129" spans="1:15" ht="15.75">
      <c r="A129" s="8"/>
      <c r="B129" s="186" t="s">
        <v>87</v>
      </c>
      <c r="C129" s="16"/>
      <c r="D129" s="16"/>
      <c r="E129" s="10"/>
      <c r="F129" s="10"/>
      <c r="G129" s="10"/>
      <c r="H129" s="10"/>
      <c r="I129" s="10"/>
      <c r="J129" s="10"/>
      <c r="K129" s="10"/>
      <c r="L129" s="10"/>
      <c r="M129" s="58"/>
      <c r="N129" s="10"/>
      <c r="O129" s="126"/>
    </row>
    <row r="130" spans="1:15" ht="15.75">
      <c r="A130" s="8"/>
      <c r="B130" s="24"/>
      <c r="C130" s="16"/>
      <c r="D130" s="16"/>
      <c r="E130" s="10"/>
      <c r="F130" s="10"/>
      <c r="G130" s="10"/>
      <c r="H130" s="10"/>
      <c r="I130" s="10"/>
      <c r="J130" s="10"/>
      <c r="K130" s="10"/>
      <c r="L130" s="10"/>
      <c r="M130" s="58"/>
      <c r="N130" s="10"/>
      <c r="O130" s="126"/>
    </row>
    <row r="131" spans="1:15" ht="15.75">
      <c r="A131" s="28"/>
      <c r="B131" s="29" t="s">
        <v>88</v>
      </c>
      <c r="C131" s="72"/>
      <c r="D131" s="72"/>
      <c r="E131" s="29"/>
      <c r="F131" s="29"/>
      <c r="G131" s="29"/>
      <c r="H131" s="29"/>
      <c r="I131" s="29"/>
      <c r="J131" s="29"/>
      <c r="K131" s="29"/>
      <c r="L131" s="29"/>
      <c r="M131" s="59">
        <f>M57</f>
        <v>87717</v>
      </c>
      <c r="N131" s="29"/>
      <c r="O131" s="126"/>
    </row>
    <row r="132" spans="1:15" ht="15.75">
      <c r="A132" s="28"/>
      <c r="B132" s="29" t="s">
        <v>89</v>
      </c>
      <c r="C132" s="72"/>
      <c r="D132" s="72"/>
      <c r="E132" s="29"/>
      <c r="F132" s="29"/>
      <c r="G132" s="29"/>
      <c r="H132" s="29"/>
      <c r="I132" s="29"/>
      <c r="J132" s="29"/>
      <c r="K132" s="29"/>
      <c r="L132" s="29"/>
      <c r="M132" s="59">
        <f>M69</f>
        <v>87717</v>
      </c>
      <c r="N132" s="29"/>
      <c r="O132" s="126"/>
    </row>
    <row r="133" spans="1:15" ht="15.75">
      <c r="A133" s="28"/>
      <c r="B133" s="29"/>
      <c r="C133" s="29"/>
      <c r="D133" s="29"/>
      <c r="E133" s="29"/>
      <c r="F133" s="29"/>
      <c r="G133" s="29"/>
      <c r="H133" s="29"/>
      <c r="I133" s="29"/>
      <c r="J133" s="29"/>
      <c r="K133" s="29"/>
      <c r="L133" s="29"/>
      <c r="M133" s="67"/>
      <c r="N133" s="29"/>
      <c r="O133" s="126"/>
    </row>
    <row r="134" spans="1:15" ht="15.75">
      <c r="A134" s="2"/>
      <c r="B134" s="5"/>
      <c r="C134" s="5"/>
      <c r="D134" s="5"/>
      <c r="E134" s="5"/>
      <c r="F134" s="5"/>
      <c r="G134" s="5"/>
      <c r="H134" s="5"/>
      <c r="I134" s="5"/>
      <c r="J134" s="5"/>
      <c r="K134" s="5"/>
      <c r="L134" s="5"/>
      <c r="M134" s="56"/>
      <c r="N134" s="5"/>
      <c r="O134" s="126"/>
    </row>
    <row r="135" spans="1:15" ht="15.75">
      <c r="A135" s="8"/>
      <c r="B135" s="186" t="s">
        <v>90</v>
      </c>
      <c r="C135" s="155"/>
      <c r="D135" s="155"/>
      <c r="E135" s="190"/>
      <c r="F135" s="190"/>
      <c r="G135" s="190"/>
      <c r="H135" s="190"/>
      <c r="I135" s="187" t="s">
        <v>165</v>
      </c>
      <c r="J135" s="187"/>
      <c r="K135" s="187" t="s">
        <v>172</v>
      </c>
      <c r="L135" s="155"/>
      <c r="M135" s="188" t="s">
        <v>185</v>
      </c>
      <c r="N135" s="155"/>
      <c r="O135" s="126"/>
    </row>
    <row r="136" spans="1:15" ht="15.75">
      <c r="A136" s="28"/>
      <c r="B136" s="29" t="s">
        <v>91</v>
      </c>
      <c r="C136" s="29"/>
      <c r="D136" s="29"/>
      <c r="E136" s="29"/>
      <c r="F136" s="29"/>
      <c r="G136" s="29"/>
      <c r="H136" s="29"/>
      <c r="I136" s="59">
        <v>35000</v>
      </c>
      <c r="J136" s="29"/>
      <c r="K136" s="46" t="s">
        <v>173</v>
      </c>
      <c r="L136" s="29"/>
      <c r="M136" s="59"/>
      <c r="N136" s="29"/>
      <c r="O136" s="126"/>
    </row>
    <row r="137" spans="1:15" ht="15.75">
      <c r="A137" s="28"/>
      <c r="B137" s="29" t="s">
        <v>92</v>
      </c>
      <c r="C137" s="29"/>
      <c r="D137" s="29"/>
      <c r="E137" s="29"/>
      <c r="F137" s="29"/>
      <c r="G137" s="29"/>
      <c r="H137" s="29"/>
      <c r="I137" s="59">
        <f>+'July 03'!I139</f>
        <v>23132</v>
      </c>
      <c r="J137" s="29"/>
      <c r="K137" s="59">
        <f>+'July 03'!K139</f>
        <v>523</v>
      </c>
      <c r="L137" s="29"/>
      <c r="M137" s="59">
        <f>K137+I137</f>
        <v>23655</v>
      </c>
      <c r="N137" s="29"/>
      <c r="O137" s="126"/>
    </row>
    <row r="138" spans="1:15" ht="15.75">
      <c r="A138" s="28"/>
      <c r="B138" s="29" t="s">
        <v>93</v>
      </c>
      <c r="C138" s="29"/>
      <c r="D138" s="29"/>
      <c r="E138" s="29"/>
      <c r="F138" s="29"/>
      <c r="G138" s="29"/>
      <c r="H138" s="29"/>
      <c r="I138" s="29">
        <v>1005</v>
      </c>
      <c r="J138" s="29"/>
      <c r="K138" s="29">
        <v>0</v>
      </c>
      <c r="L138" s="29"/>
      <c r="M138" s="59">
        <f>K138+I138</f>
        <v>1005</v>
      </c>
      <c r="N138" s="29"/>
      <c r="O138" s="126"/>
    </row>
    <row r="139" spans="1:15" ht="15.75">
      <c r="A139" s="28"/>
      <c r="B139" s="29" t="s">
        <v>94</v>
      </c>
      <c r="C139" s="29"/>
      <c r="D139" s="29"/>
      <c r="E139" s="29"/>
      <c r="F139" s="29"/>
      <c r="G139" s="29"/>
      <c r="H139" s="29"/>
      <c r="I139" s="59">
        <f>I137+I138</f>
        <v>24137</v>
      </c>
      <c r="J139" s="29"/>
      <c r="K139" s="59">
        <f>K138+K137</f>
        <v>523</v>
      </c>
      <c r="L139" s="29"/>
      <c r="M139" s="59">
        <f>K139+I139</f>
        <v>24660</v>
      </c>
      <c r="N139" s="29"/>
      <c r="O139" s="126"/>
    </row>
    <row r="140" spans="1:15" ht="15.75">
      <c r="A140" s="28"/>
      <c r="B140" s="29" t="s">
        <v>95</v>
      </c>
      <c r="C140" s="29"/>
      <c r="D140" s="29"/>
      <c r="E140" s="29"/>
      <c r="F140" s="29"/>
      <c r="G140" s="29"/>
      <c r="H140" s="29"/>
      <c r="I140" s="59">
        <f>I136-I139</f>
        <v>10863</v>
      </c>
      <c r="J140" s="29"/>
      <c r="K140" s="46" t="s">
        <v>173</v>
      </c>
      <c r="L140" s="29"/>
      <c r="M140" s="59"/>
      <c r="N140" s="29"/>
      <c r="O140" s="126"/>
    </row>
    <row r="141" spans="1:15" ht="15.75">
      <c r="A141" s="28"/>
      <c r="B141" s="29"/>
      <c r="C141" s="29"/>
      <c r="D141" s="29"/>
      <c r="E141" s="29"/>
      <c r="F141" s="29"/>
      <c r="G141" s="29"/>
      <c r="H141" s="29"/>
      <c r="I141" s="29"/>
      <c r="J141" s="29"/>
      <c r="K141" s="29"/>
      <c r="L141" s="29"/>
      <c r="M141" s="67"/>
      <c r="N141" s="29"/>
      <c r="O141" s="126"/>
    </row>
    <row r="142" spans="1:15" ht="15.75">
      <c r="A142" s="2"/>
      <c r="B142" s="5"/>
      <c r="C142" s="5"/>
      <c r="D142" s="5"/>
      <c r="E142" s="5"/>
      <c r="F142" s="5"/>
      <c r="G142" s="5"/>
      <c r="H142" s="5"/>
      <c r="I142" s="5"/>
      <c r="J142" s="5"/>
      <c r="K142" s="5"/>
      <c r="L142" s="5"/>
      <c r="M142" s="56"/>
      <c r="N142" s="5"/>
      <c r="O142" s="126"/>
    </row>
    <row r="143" spans="1:15" ht="15.75">
      <c r="A143" s="8"/>
      <c r="B143" s="186" t="s">
        <v>96</v>
      </c>
      <c r="C143" s="16"/>
      <c r="D143" s="16"/>
      <c r="E143" s="10"/>
      <c r="F143" s="10"/>
      <c r="G143" s="10"/>
      <c r="H143" s="10"/>
      <c r="I143" s="10"/>
      <c r="J143" s="10"/>
      <c r="K143" s="10"/>
      <c r="L143" s="10"/>
      <c r="M143" s="73"/>
      <c r="N143" s="10"/>
      <c r="O143" s="126"/>
    </row>
    <row r="144" spans="1:15" ht="15.75">
      <c r="A144" s="28"/>
      <c r="B144" s="29" t="s">
        <v>97</v>
      </c>
      <c r="C144" s="29"/>
      <c r="D144" s="29"/>
      <c r="E144" s="29"/>
      <c r="F144" s="29"/>
      <c r="G144" s="29"/>
      <c r="H144" s="29"/>
      <c r="I144" s="29"/>
      <c r="J144" s="29"/>
      <c r="K144" s="29"/>
      <c r="L144" s="29"/>
      <c r="M144" s="66">
        <f>(M79+M82+M83+M84)/-M85</f>
        <v>1.7277701778385772</v>
      </c>
      <c r="N144" s="29" t="s">
        <v>186</v>
      </c>
      <c r="O144" s="126"/>
    </row>
    <row r="145" spans="1:15" ht="15.75">
      <c r="A145" s="28"/>
      <c r="B145" s="29" t="s">
        <v>98</v>
      </c>
      <c r="C145" s="29"/>
      <c r="D145" s="29"/>
      <c r="E145" s="29"/>
      <c r="F145" s="29"/>
      <c r="G145" s="29"/>
      <c r="H145" s="29"/>
      <c r="I145" s="29"/>
      <c r="J145" s="29"/>
      <c r="K145" s="29"/>
      <c r="L145" s="29"/>
      <c r="M145" s="74">
        <v>1.46</v>
      </c>
      <c r="N145" s="29" t="s">
        <v>186</v>
      </c>
      <c r="O145" s="126"/>
    </row>
    <row r="146" spans="1:15" ht="15.75">
      <c r="A146" s="28"/>
      <c r="B146" s="29" t="s">
        <v>99</v>
      </c>
      <c r="C146" s="29"/>
      <c r="D146" s="29"/>
      <c r="E146" s="29"/>
      <c r="F146" s="29"/>
      <c r="G146" s="29"/>
      <c r="H146" s="29"/>
      <c r="I146" s="29"/>
      <c r="J146" s="29"/>
      <c r="K146" s="29"/>
      <c r="L146" s="29"/>
      <c r="M146" s="66">
        <f>(M79+SUM(M82:M86))/-M87</f>
        <v>2.9065934065934065</v>
      </c>
      <c r="N146" s="29" t="s">
        <v>186</v>
      </c>
      <c r="O146" s="126"/>
    </row>
    <row r="147" spans="1:15" ht="15.75">
      <c r="A147" s="28"/>
      <c r="B147" s="29" t="s">
        <v>100</v>
      </c>
      <c r="C147" s="29"/>
      <c r="D147" s="29"/>
      <c r="E147" s="29"/>
      <c r="F147" s="29"/>
      <c r="G147" s="29"/>
      <c r="H147" s="29"/>
      <c r="I147" s="29"/>
      <c r="J147" s="29"/>
      <c r="K147" s="29"/>
      <c r="L147" s="29"/>
      <c r="M147" s="75">
        <v>3.08</v>
      </c>
      <c r="N147" s="29" t="s">
        <v>186</v>
      </c>
      <c r="O147" s="126"/>
    </row>
    <row r="148" spans="1:15" ht="15.75">
      <c r="A148" s="28"/>
      <c r="B148" s="29"/>
      <c r="C148" s="29"/>
      <c r="D148" s="29"/>
      <c r="E148" s="29"/>
      <c r="F148" s="29"/>
      <c r="G148" s="29"/>
      <c r="H148" s="29"/>
      <c r="I148" s="29"/>
      <c r="J148" s="29"/>
      <c r="K148" s="29"/>
      <c r="L148" s="29"/>
      <c r="M148" s="29"/>
      <c r="N148" s="29"/>
      <c r="O148" s="126"/>
    </row>
    <row r="149" spans="1:15" ht="15.75">
      <c r="A149" s="28"/>
      <c r="B149" s="29"/>
      <c r="C149" s="29"/>
      <c r="D149" s="29"/>
      <c r="E149" s="29"/>
      <c r="F149" s="29"/>
      <c r="G149" s="29"/>
      <c r="H149" s="29"/>
      <c r="I149" s="29"/>
      <c r="J149" s="29"/>
      <c r="K149" s="29"/>
      <c r="L149" s="29"/>
      <c r="M149" s="29"/>
      <c r="N149" s="29"/>
      <c r="O149" s="126"/>
    </row>
    <row r="150" spans="1:15" ht="15.75">
      <c r="A150" s="8"/>
      <c r="B150" s="10"/>
      <c r="C150" s="10"/>
      <c r="D150" s="10"/>
      <c r="E150" s="10"/>
      <c r="F150" s="10"/>
      <c r="G150" s="10"/>
      <c r="H150" s="10"/>
      <c r="I150" s="10"/>
      <c r="J150" s="10"/>
      <c r="K150" s="10"/>
      <c r="L150" s="10"/>
      <c r="M150" s="10"/>
      <c r="N150" s="10"/>
      <c r="O150" s="126"/>
    </row>
    <row r="151" spans="1:15" ht="19.5" thickBot="1">
      <c r="A151" s="132"/>
      <c r="B151" s="133" t="str">
        <f>B102</f>
        <v>FFP4 INVESTOR REPORT QUARTER ENDING OCTOBER 2003</v>
      </c>
      <c r="C151" s="159"/>
      <c r="D151" s="159"/>
      <c r="E151" s="159"/>
      <c r="F151" s="159"/>
      <c r="G151" s="159"/>
      <c r="H151" s="159"/>
      <c r="I151" s="159"/>
      <c r="J151" s="159"/>
      <c r="K151" s="159"/>
      <c r="L151" s="159"/>
      <c r="M151" s="159"/>
      <c r="N151" s="160"/>
      <c r="O151" s="126"/>
    </row>
    <row r="152" spans="1:15" ht="15.75">
      <c r="A152" s="76"/>
      <c r="B152" s="77" t="s">
        <v>101</v>
      </c>
      <c r="C152" s="78"/>
      <c r="D152" s="78"/>
      <c r="E152" s="78"/>
      <c r="F152" s="78"/>
      <c r="G152" s="78"/>
      <c r="H152" s="79"/>
      <c r="I152" s="79"/>
      <c r="J152" s="79"/>
      <c r="K152" s="80">
        <f>M42</f>
        <v>37925</v>
      </c>
      <c r="L152" s="5"/>
      <c r="M152" s="5"/>
      <c r="N152" s="5"/>
      <c r="O152" s="126"/>
    </row>
    <row r="153" spans="1:15" ht="15.75">
      <c r="A153" s="82"/>
      <c r="B153" s="83"/>
      <c r="C153" s="84"/>
      <c r="D153" s="84"/>
      <c r="E153" s="84"/>
      <c r="F153" s="84"/>
      <c r="G153" s="84"/>
      <c r="H153" s="85"/>
      <c r="I153" s="85"/>
      <c r="J153" s="85"/>
      <c r="K153" s="85"/>
      <c r="L153" s="10"/>
      <c r="M153" s="10"/>
      <c r="N153" s="10"/>
      <c r="O153" s="126"/>
    </row>
    <row r="154" spans="1:15" ht="15.75">
      <c r="A154" s="86"/>
      <c r="B154" s="40" t="s">
        <v>102</v>
      </c>
      <c r="C154" s="87"/>
      <c r="D154" s="87"/>
      <c r="E154" s="87"/>
      <c r="F154" s="87"/>
      <c r="G154" s="87"/>
      <c r="H154" s="71"/>
      <c r="I154" s="71"/>
      <c r="J154" s="71"/>
      <c r="K154" s="88">
        <v>0.08185</v>
      </c>
      <c r="L154" s="29"/>
      <c r="M154" s="29"/>
      <c r="N154" s="29"/>
      <c r="O154" s="126"/>
    </row>
    <row r="155" spans="1:15" ht="15.75">
      <c r="A155" s="86"/>
      <c r="B155" s="40" t="s">
        <v>103</v>
      </c>
      <c r="C155" s="87"/>
      <c r="D155" s="87"/>
      <c r="E155" s="87"/>
      <c r="F155" s="87"/>
      <c r="G155" s="87"/>
      <c r="H155" s="71"/>
      <c r="I155" s="71"/>
      <c r="J155" s="71"/>
      <c r="K155" s="45">
        <v>0.07577</v>
      </c>
      <c r="L155" s="29"/>
      <c r="M155" s="29"/>
      <c r="N155" s="29"/>
      <c r="O155" s="126"/>
    </row>
    <row r="156" spans="1:15" ht="15.75">
      <c r="A156" s="86"/>
      <c r="B156" s="40" t="s">
        <v>104</v>
      </c>
      <c r="C156" s="87"/>
      <c r="D156" s="87"/>
      <c r="E156" s="87"/>
      <c r="F156" s="87"/>
      <c r="G156" s="87"/>
      <c r="H156" s="71"/>
      <c r="I156" s="71"/>
      <c r="J156" s="71"/>
      <c r="K156" s="88">
        <f>K154-K155</f>
        <v>0.006080000000000002</v>
      </c>
      <c r="L156" s="29"/>
      <c r="M156" s="29"/>
      <c r="N156" s="29"/>
      <c r="O156" s="126"/>
    </row>
    <row r="157" spans="1:15" ht="15.75">
      <c r="A157" s="86"/>
      <c r="B157" s="40" t="s">
        <v>105</v>
      </c>
      <c r="C157" s="87"/>
      <c r="D157" s="87"/>
      <c r="E157" s="87"/>
      <c r="F157" s="87"/>
      <c r="G157" s="87"/>
      <c r="H157" s="71"/>
      <c r="I157" s="71"/>
      <c r="J157" s="71"/>
      <c r="K157" s="88">
        <v>0.0562</v>
      </c>
      <c r="L157" s="29"/>
      <c r="M157" s="29"/>
      <c r="N157" s="29"/>
      <c r="O157" s="126"/>
    </row>
    <row r="158" spans="1:15" ht="15.75">
      <c r="A158" s="86"/>
      <c r="B158" s="40" t="s">
        <v>106</v>
      </c>
      <c r="C158" s="87"/>
      <c r="D158" s="87"/>
      <c r="E158" s="87"/>
      <c r="F158" s="87"/>
      <c r="G158" s="87"/>
      <c r="H158" s="71"/>
      <c r="I158" s="71"/>
      <c r="J158" s="71"/>
      <c r="K158" s="88">
        <f>M31</f>
        <v>0.03764646675357242</v>
      </c>
      <c r="L158" s="29"/>
      <c r="M158" s="29"/>
      <c r="N158" s="29"/>
      <c r="O158" s="126"/>
    </row>
    <row r="159" spans="1:15" ht="15.75">
      <c r="A159" s="86"/>
      <c r="B159" s="40" t="s">
        <v>107</v>
      </c>
      <c r="C159" s="87"/>
      <c r="D159" s="87"/>
      <c r="E159" s="87"/>
      <c r="F159" s="87"/>
      <c r="G159" s="87"/>
      <c r="H159" s="71"/>
      <c r="I159" s="71"/>
      <c r="J159" s="71"/>
      <c r="K159" s="88">
        <f>K157-K158</f>
        <v>0.018553533246427577</v>
      </c>
      <c r="L159" s="29"/>
      <c r="M159" s="29"/>
      <c r="N159" s="29"/>
      <c r="O159" s="126"/>
    </row>
    <row r="160" spans="1:15" ht="15.75">
      <c r="A160" s="86"/>
      <c r="B160" s="40" t="s">
        <v>108</v>
      </c>
      <c r="C160" s="87"/>
      <c r="D160" s="87"/>
      <c r="E160" s="87"/>
      <c r="F160" s="87"/>
      <c r="G160" s="87"/>
      <c r="H160" s="71"/>
      <c r="I160" s="71"/>
      <c r="J160" s="71"/>
      <c r="K160" s="89" t="s">
        <v>174</v>
      </c>
      <c r="L160" s="29"/>
      <c r="M160" s="29"/>
      <c r="N160" s="29"/>
      <c r="O160" s="126"/>
    </row>
    <row r="161" spans="1:15" ht="15.75">
      <c r="A161" s="86"/>
      <c r="B161" s="40" t="s">
        <v>109</v>
      </c>
      <c r="C161" s="87"/>
      <c r="D161" s="87"/>
      <c r="E161" s="87"/>
      <c r="F161" s="87"/>
      <c r="G161" s="87"/>
      <c r="H161" s="71"/>
      <c r="I161" s="71"/>
      <c r="J161" s="71"/>
      <c r="K161" s="90">
        <v>19.03</v>
      </c>
      <c r="L161" s="29" t="s">
        <v>178</v>
      </c>
      <c r="M161" s="29"/>
      <c r="N161" s="29"/>
      <c r="O161" s="126"/>
    </row>
    <row r="162" spans="1:15" ht="15.75">
      <c r="A162" s="86"/>
      <c r="B162" s="40" t="s">
        <v>110</v>
      </c>
      <c r="C162" s="87"/>
      <c r="D162" s="87"/>
      <c r="E162" s="87"/>
      <c r="F162" s="87"/>
      <c r="G162" s="87"/>
      <c r="H162" s="71"/>
      <c r="I162" s="71"/>
      <c r="J162" s="71"/>
      <c r="K162" s="90">
        <v>14.66</v>
      </c>
      <c r="L162" s="29" t="s">
        <v>178</v>
      </c>
      <c r="M162" s="29"/>
      <c r="N162" s="29"/>
      <c r="O162" s="126"/>
    </row>
    <row r="163" spans="1:15" ht="15.75">
      <c r="A163" s="86"/>
      <c r="B163" s="40" t="s">
        <v>111</v>
      </c>
      <c r="C163" s="87"/>
      <c r="D163" s="87"/>
      <c r="E163" s="87"/>
      <c r="F163" s="87"/>
      <c r="G163" s="87"/>
      <c r="H163" s="71"/>
      <c r="I163" s="71"/>
      <c r="J163" s="71"/>
      <c r="K163" s="88">
        <f>G54/'July 03'!M54</f>
        <v>0.09853415115916415</v>
      </c>
      <c r="L163" s="29"/>
      <c r="M163" s="29"/>
      <c r="N163" s="29"/>
      <c r="O163" s="126"/>
    </row>
    <row r="164" spans="1:15" ht="15.75">
      <c r="A164" s="86"/>
      <c r="B164" s="40" t="s">
        <v>112</v>
      </c>
      <c r="C164" s="87"/>
      <c r="D164" s="87"/>
      <c r="E164" s="87"/>
      <c r="F164" s="87"/>
      <c r="G164" s="87"/>
      <c r="H164" s="71"/>
      <c r="I164" s="71"/>
      <c r="J164" s="71"/>
      <c r="K164" s="88">
        <v>0.1675</v>
      </c>
      <c r="L164" s="29"/>
      <c r="M164" s="29"/>
      <c r="N164" s="29"/>
      <c r="O164" s="126"/>
    </row>
    <row r="165" spans="1:15" ht="15.75">
      <c r="A165" s="86"/>
      <c r="B165" s="40"/>
      <c r="C165" s="40"/>
      <c r="D165" s="40"/>
      <c r="E165" s="40"/>
      <c r="F165" s="40"/>
      <c r="G165" s="40"/>
      <c r="H165" s="29"/>
      <c r="I165" s="29"/>
      <c r="J165" s="29"/>
      <c r="K165" s="67"/>
      <c r="L165" s="29"/>
      <c r="M165" s="91"/>
      <c r="N165" s="29"/>
      <c r="O165" s="126"/>
    </row>
    <row r="166" spans="1:15" ht="15.75">
      <c r="A166" s="92"/>
      <c r="B166" s="17" t="s">
        <v>113</v>
      </c>
      <c r="C166" s="93"/>
      <c r="D166" s="93"/>
      <c r="E166" s="94"/>
      <c r="F166" s="93"/>
      <c r="G166" s="94"/>
      <c r="H166" s="93"/>
      <c r="I166" s="94"/>
      <c r="J166" s="21" t="s">
        <v>166</v>
      </c>
      <c r="K166" s="95" t="s">
        <v>175</v>
      </c>
      <c r="L166" s="10"/>
      <c r="M166" s="10"/>
      <c r="N166" s="10"/>
      <c r="O166" s="126"/>
    </row>
    <row r="167" spans="1:15" ht="15.75">
      <c r="A167" s="96"/>
      <c r="B167" s="40" t="s">
        <v>114</v>
      </c>
      <c r="C167" s="60"/>
      <c r="D167" s="60"/>
      <c r="E167" s="60"/>
      <c r="F167" s="60"/>
      <c r="G167" s="29"/>
      <c r="H167" s="29"/>
      <c r="I167" s="29"/>
      <c r="J167" s="34">
        <v>16</v>
      </c>
      <c r="K167" s="97">
        <v>734</v>
      </c>
      <c r="L167" s="29"/>
      <c r="M167" s="91"/>
      <c r="N167" s="98"/>
      <c r="O167" s="126"/>
    </row>
    <row r="168" spans="1:15" ht="15.75">
      <c r="A168" s="96"/>
      <c r="B168" s="40" t="s">
        <v>115</v>
      </c>
      <c r="C168" s="60"/>
      <c r="D168" s="60"/>
      <c r="E168" s="60"/>
      <c r="F168" s="60"/>
      <c r="G168" s="29"/>
      <c r="H168" s="29"/>
      <c r="I168" s="29"/>
      <c r="J168" s="34">
        <v>0</v>
      </c>
      <c r="K168" s="97">
        <v>0</v>
      </c>
      <c r="L168" s="29"/>
      <c r="M168" s="91"/>
      <c r="N168" s="98"/>
      <c r="O168" s="126"/>
    </row>
    <row r="169" spans="1:15" ht="15.75">
      <c r="A169" s="96"/>
      <c r="B169" s="189" t="s">
        <v>116</v>
      </c>
      <c r="C169" s="60"/>
      <c r="D169" s="60"/>
      <c r="E169" s="60"/>
      <c r="F169" s="60"/>
      <c r="G169" s="29"/>
      <c r="H169" s="29"/>
      <c r="I169" s="29"/>
      <c r="J169" s="29"/>
      <c r="K169" s="97">
        <v>0</v>
      </c>
      <c r="L169" s="29"/>
      <c r="M169" s="91"/>
      <c r="N169" s="98"/>
      <c r="O169" s="126"/>
    </row>
    <row r="170" spans="1:15" ht="15.75">
      <c r="A170" s="96"/>
      <c r="B170" s="189" t="s">
        <v>117</v>
      </c>
      <c r="C170" s="60"/>
      <c r="D170" s="60"/>
      <c r="E170" s="60"/>
      <c r="F170" s="60"/>
      <c r="G170" s="29"/>
      <c r="H170" s="29"/>
      <c r="I170" s="29"/>
      <c r="J170" s="29"/>
      <c r="K170" s="69" t="s">
        <v>173</v>
      </c>
      <c r="L170" s="29"/>
      <c r="M170" s="91"/>
      <c r="N170" s="98"/>
      <c r="O170" s="126"/>
    </row>
    <row r="171" spans="1:15" ht="15.75">
      <c r="A171" s="99"/>
      <c r="B171" s="189" t="s">
        <v>118</v>
      </c>
      <c r="C171" s="60"/>
      <c r="D171" s="60"/>
      <c r="E171" s="40"/>
      <c r="F171" s="40"/>
      <c r="G171" s="40"/>
      <c r="H171" s="29"/>
      <c r="I171" s="29"/>
      <c r="J171" s="29"/>
      <c r="K171" s="97"/>
      <c r="L171" s="29"/>
      <c r="M171" s="91"/>
      <c r="N171" s="100"/>
      <c r="O171" s="126"/>
    </row>
    <row r="172" spans="1:15" ht="15.75">
      <c r="A172" s="96"/>
      <c r="B172" s="40" t="s">
        <v>119</v>
      </c>
      <c r="C172" s="60"/>
      <c r="D172" s="60"/>
      <c r="E172" s="60"/>
      <c r="F172" s="60"/>
      <c r="G172" s="60"/>
      <c r="H172" s="29"/>
      <c r="I172" s="29"/>
      <c r="J172" s="29">
        <v>0</v>
      </c>
      <c r="K172" s="97">
        <f>M123</f>
        <v>0</v>
      </c>
      <c r="L172" s="29" t="s">
        <v>207</v>
      </c>
      <c r="M172" s="91"/>
      <c r="N172" s="100"/>
      <c r="O172" s="126"/>
    </row>
    <row r="173" spans="1:15" ht="15.75">
      <c r="A173" s="96"/>
      <c r="B173" s="40" t="s">
        <v>120</v>
      </c>
      <c r="C173" s="60"/>
      <c r="D173" s="60"/>
      <c r="E173" s="60"/>
      <c r="F173" s="60"/>
      <c r="G173" s="60"/>
      <c r="H173" s="29"/>
      <c r="I173" s="29"/>
      <c r="J173" s="29">
        <v>17</v>
      </c>
      <c r="K173" s="97">
        <f>+'July 03'!K173+'Oct 03'!K172</f>
        <v>135</v>
      </c>
      <c r="L173" s="29"/>
      <c r="M173" s="91"/>
      <c r="N173" s="100"/>
      <c r="O173" s="126"/>
    </row>
    <row r="174" spans="1:15" ht="15.75">
      <c r="A174" s="96"/>
      <c r="B174" s="40" t="s">
        <v>204</v>
      </c>
      <c r="C174" s="60"/>
      <c r="D174" s="60"/>
      <c r="E174" s="60"/>
      <c r="F174" s="60"/>
      <c r="G174" s="60"/>
      <c r="H174" s="29"/>
      <c r="I174" s="29"/>
      <c r="J174" s="29"/>
      <c r="K174" s="97">
        <v>0</v>
      </c>
      <c r="L174" s="29"/>
      <c r="M174" s="91"/>
      <c r="N174" s="100"/>
      <c r="O174" s="126"/>
    </row>
    <row r="175" spans="1:15" ht="15.75">
      <c r="A175" s="99"/>
      <c r="B175" s="189" t="s">
        <v>121</v>
      </c>
      <c r="C175" s="60"/>
      <c r="D175" s="60"/>
      <c r="E175" s="40"/>
      <c r="F175" s="40"/>
      <c r="G175" s="40"/>
      <c r="H175" s="29"/>
      <c r="I175" s="29"/>
      <c r="J175" s="29"/>
      <c r="K175" s="97"/>
      <c r="L175" s="29"/>
      <c r="M175" s="91"/>
      <c r="N175" s="100"/>
      <c r="O175" s="126"/>
    </row>
    <row r="176" spans="1:15" ht="15.75">
      <c r="A176" s="99"/>
      <c r="B176" s="40" t="s">
        <v>122</v>
      </c>
      <c r="C176" s="60"/>
      <c r="D176" s="60"/>
      <c r="E176" s="40"/>
      <c r="F176" s="40"/>
      <c r="G176" s="40"/>
      <c r="H176" s="29"/>
      <c r="I176" s="29"/>
      <c r="J176" s="29">
        <v>0</v>
      </c>
      <c r="K176" s="97">
        <v>0</v>
      </c>
      <c r="L176" s="29"/>
      <c r="M176" s="91"/>
      <c r="N176" s="100"/>
      <c r="O176" s="126"/>
    </row>
    <row r="177" spans="1:15" ht="15.75">
      <c r="A177" s="96"/>
      <c r="B177" s="40" t="s">
        <v>123</v>
      </c>
      <c r="C177" s="60"/>
      <c r="D177" s="60"/>
      <c r="E177" s="101"/>
      <c r="F177" s="101"/>
      <c r="G177" s="102"/>
      <c r="H177" s="29"/>
      <c r="I177" s="29"/>
      <c r="J177" s="29"/>
      <c r="K177" s="69">
        <v>0</v>
      </c>
      <c r="L177" s="29"/>
      <c r="M177" s="91"/>
      <c r="N177" s="100"/>
      <c r="O177" s="126"/>
    </row>
    <row r="178" spans="1:15" ht="15.75">
      <c r="A178" s="96"/>
      <c r="B178" s="40" t="s">
        <v>124</v>
      </c>
      <c r="C178" s="60"/>
      <c r="D178" s="60"/>
      <c r="E178" s="101"/>
      <c r="F178" s="101"/>
      <c r="G178" s="102"/>
      <c r="H178" s="29"/>
      <c r="I178" s="29"/>
      <c r="J178" s="29"/>
      <c r="K178" s="69">
        <v>0</v>
      </c>
      <c r="L178" s="29"/>
      <c r="M178" s="91"/>
      <c r="N178" s="100"/>
      <c r="O178" s="126"/>
    </row>
    <row r="179" spans="1:15" ht="15.75">
      <c r="A179" s="96"/>
      <c r="B179" s="40" t="s">
        <v>125</v>
      </c>
      <c r="C179" s="60"/>
      <c r="D179" s="60"/>
      <c r="E179" s="103"/>
      <c r="F179" s="101"/>
      <c r="G179" s="102"/>
      <c r="H179" s="29"/>
      <c r="I179" s="29"/>
      <c r="J179" s="29"/>
      <c r="K179" s="104">
        <v>0</v>
      </c>
      <c r="L179" s="29"/>
      <c r="M179" s="91"/>
      <c r="N179" s="100"/>
      <c r="O179" s="126"/>
    </row>
    <row r="180" spans="1:15" ht="15.75">
      <c r="A180" s="96"/>
      <c r="B180" s="40"/>
      <c r="C180" s="60"/>
      <c r="D180" s="60"/>
      <c r="E180" s="103"/>
      <c r="F180" s="101"/>
      <c r="G180" s="102"/>
      <c r="H180" s="29"/>
      <c r="I180" s="29"/>
      <c r="J180" s="29"/>
      <c r="K180" s="104"/>
      <c r="L180" s="29"/>
      <c r="M180" s="91"/>
      <c r="N180" s="100"/>
      <c r="O180" s="126"/>
    </row>
    <row r="181" spans="1:15" ht="15.75">
      <c r="A181" s="8"/>
      <c r="B181" s="17" t="s">
        <v>126</v>
      </c>
      <c r="C181" s="93"/>
      <c r="D181" s="93"/>
      <c r="E181" s="94"/>
      <c r="F181" s="93"/>
      <c r="G181" s="94"/>
      <c r="H181" s="93"/>
      <c r="I181" s="95" t="s">
        <v>166</v>
      </c>
      <c r="J181" s="21" t="s">
        <v>167</v>
      </c>
      <c r="K181" s="95" t="s">
        <v>176</v>
      </c>
      <c r="L181" s="21" t="s">
        <v>167</v>
      </c>
      <c r="M181" s="10"/>
      <c r="N181" s="105"/>
      <c r="O181" s="126"/>
    </row>
    <row r="182" spans="1:15" ht="15.75">
      <c r="A182" s="28"/>
      <c r="B182" s="60" t="s">
        <v>127</v>
      </c>
      <c r="C182" s="106"/>
      <c r="D182" s="106"/>
      <c r="E182" s="60"/>
      <c r="F182" s="106"/>
      <c r="G182" s="29"/>
      <c r="H182" s="106"/>
      <c r="I182" s="60">
        <v>1726</v>
      </c>
      <c r="J182" s="106">
        <f>I182/I187</f>
        <v>0.9834757834757835</v>
      </c>
      <c r="K182" s="59">
        <v>86617</v>
      </c>
      <c r="L182" s="107">
        <f>K182/K187</f>
        <v>0.9874596714433919</v>
      </c>
      <c r="M182" s="91"/>
      <c r="N182" s="100"/>
      <c r="O182" s="126"/>
    </row>
    <row r="183" spans="1:15" ht="15.75">
      <c r="A183" s="28"/>
      <c r="B183" s="60" t="s">
        <v>128</v>
      </c>
      <c r="C183" s="106"/>
      <c r="D183" s="106"/>
      <c r="E183" s="60"/>
      <c r="F183" s="106"/>
      <c r="G183" s="29"/>
      <c r="H183" s="108"/>
      <c r="I183" s="60">
        <v>10</v>
      </c>
      <c r="J183" s="106">
        <f>I183/I187</f>
        <v>0.005698005698005698</v>
      </c>
      <c r="K183" s="59">
        <v>327</v>
      </c>
      <c r="L183" s="107">
        <f>K183/K187</f>
        <v>0.003727897670918978</v>
      </c>
      <c r="M183" s="91"/>
      <c r="N183" s="100"/>
      <c r="O183" s="126"/>
    </row>
    <row r="184" spans="1:15" ht="15.75">
      <c r="A184" s="28"/>
      <c r="B184" s="60" t="s">
        <v>129</v>
      </c>
      <c r="C184" s="106"/>
      <c r="D184" s="106"/>
      <c r="E184" s="60"/>
      <c r="F184" s="106"/>
      <c r="G184" s="29"/>
      <c r="H184" s="108"/>
      <c r="I184" s="60">
        <v>8</v>
      </c>
      <c r="J184" s="106">
        <f>I184/I187</f>
        <v>0.004558404558404558</v>
      </c>
      <c r="K184" s="59">
        <v>390</v>
      </c>
      <c r="L184" s="107">
        <f>K184/K187</f>
        <v>0.004446116488251993</v>
      </c>
      <c r="M184" s="91"/>
      <c r="N184" s="100"/>
      <c r="O184" s="126"/>
    </row>
    <row r="185" spans="1:15" ht="15.75">
      <c r="A185" s="28"/>
      <c r="B185" s="60" t="s">
        <v>130</v>
      </c>
      <c r="C185" s="106"/>
      <c r="D185" s="106"/>
      <c r="E185" s="60"/>
      <c r="F185" s="106"/>
      <c r="G185" s="29"/>
      <c r="H185" s="108"/>
      <c r="I185" s="60">
        <v>11</v>
      </c>
      <c r="J185" s="106">
        <f>I185/I187</f>
        <v>0.0062678062678062675</v>
      </c>
      <c r="K185" s="59">
        <v>383</v>
      </c>
      <c r="L185" s="107">
        <f>K185/K187</f>
        <v>0.004366314397437213</v>
      </c>
      <c r="M185" s="91"/>
      <c r="N185" s="100"/>
      <c r="O185" s="126"/>
    </row>
    <row r="186" spans="1:15" ht="15.75">
      <c r="A186" s="28"/>
      <c r="B186" s="157"/>
      <c r="C186" s="106"/>
      <c r="D186" s="106"/>
      <c r="E186" s="60"/>
      <c r="F186" s="106"/>
      <c r="G186" s="29"/>
      <c r="H186" s="108"/>
      <c r="I186" s="60"/>
      <c r="J186" s="106"/>
      <c r="K186" s="59"/>
      <c r="L186" s="107"/>
      <c r="M186" s="91"/>
      <c r="N186" s="100"/>
      <c r="O186" s="126"/>
    </row>
    <row r="187" spans="1:15" ht="15.75">
      <c r="A187" s="28"/>
      <c r="B187" s="29"/>
      <c r="C187" s="29"/>
      <c r="D187" s="29"/>
      <c r="E187" s="29"/>
      <c r="F187" s="29"/>
      <c r="G187" s="29"/>
      <c r="H187" s="29"/>
      <c r="I187" s="38">
        <f>SUM(I182:I186)</f>
        <v>1755</v>
      </c>
      <c r="J187" s="110">
        <f>SUM(J182:J186)</f>
        <v>1</v>
      </c>
      <c r="K187" s="59">
        <f>SUM(K182:K186)</f>
        <v>87717</v>
      </c>
      <c r="L187" s="110">
        <f>SUM(L182:L186)</f>
        <v>1</v>
      </c>
      <c r="M187" s="29"/>
      <c r="N187" s="29"/>
      <c r="O187" s="126"/>
    </row>
    <row r="188" spans="1:15" ht="15.75">
      <c r="A188" s="28"/>
      <c r="B188" s="29"/>
      <c r="C188" s="29"/>
      <c r="D188" s="29"/>
      <c r="E188" s="29"/>
      <c r="F188" s="29"/>
      <c r="G188" s="29"/>
      <c r="H188" s="29"/>
      <c r="I188" s="38"/>
      <c r="J188" s="110"/>
      <c r="K188" s="59"/>
      <c r="L188" s="110"/>
      <c r="M188" s="29"/>
      <c r="N188" s="29"/>
      <c r="O188" s="126"/>
    </row>
    <row r="189" spans="1:15" ht="15.75">
      <c r="A189" s="8"/>
      <c r="B189" s="10"/>
      <c r="C189" s="10"/>
      <c r="D189" s="10"/>
      <c r="E189" s="10"/>
      <c r="F189" s="10"/>
      <c r="G189" s="10"/>
      <c r="H189" s="10"/>
      <c r="I189" s="61"/>
      <c r="J189" s="113"/>
      <c r="K189" s="114"/>
      <c r="L189" s="113"/>
      <c r="M189" s="10"/>
      <c r="N189" s="10"/>
      <c r="O189" s="126"/>
    </row>
    <row r="190" spans="1:15" ht="15.75">
      <c r="A190" s="161"/>
      <c r="B190" s="17" t="s">
        <v>132</v>
      </c>
      <c r="C190" s="116"/>
      <c r="D190" s="116"/>
      <c r="E190" s="21" t="s">
        <v>147</v>
      </c>
      <c r="F190" s="19"/>
      <c r="G190" s="17" t="s">
        <v>156</v>
      </c>
      <c r="H190" s="156"/>
      <c r="I190" s="156"/>
      <c r="J190" s="156"/>
      <c r="K190" s="156"/>
      <c r="L190" s="156"/>
      <c r="M190" s="156"/>
      <c r="N190" s="156"/>
      <c r="O190" s="126"/>
    </row>
    <row r="191" spans="1:15" ht="15.75">
      <c r="A191" s="161"/>
      <c r="B191" s="156"/>
      <c r="C191" s="156"/>
      <c r="D191" s="156"/>
      <c r="E191" s="10"/>
      <c r="F191" s="10"/>
      <c r="G191" s="10"/>
      <c r="H191" s="156"/>
      <c r="I191" s="156"/>
      <c r="J191" s="156"/>
      <c r="K191" s="156"/>
      <c r="L191" s="156"/>
      <c r="M191" s="156"/>
      <c r="N191" s="156"/>
      <c r="O191" s="126"/>
    </row>
    <row r="192" spans="1:15" ht="15.75">
      <c r="A192" s="161"/>
      <c r="B192" s="16" t="s">
        <v>133</v>
      </c>
      <c r="C192" s="117"/>
      <c r="D192" s="117"/>
      <c r="E192" s="118" t="s">
        <v>148</v>
      </c>
      <c r="F192" s="16"/>
      <c r="G192" s="16" t="s">
        <v>157</v>
      </c>
      <c r="H192" s="117"/>
      <c r="I192" s="117"/>
      <c r="J192" s="156"/>
      <c r="K192" s="156"/>
      <c r="L192" s="156"/>
      <c r="M192" s="156"/>
      <c r="N192" s="156"/>
      <c r="O192" s="126"/>
    </row>
    <row r="193" spans="1:15" ht="15.75">
      <c r="A193" s="161"/>
      <c r="B193" s="16" t="s">
        <v>134</v>
      </c>
      <c r="C193" s="117"/>
      <c r="D193" s="117"/>
      <c r="E193" s="118" t="s">
        <v>149</v>
      </c>
      <c r="F193" s="16"/>
      <c r="G193" s="16" t="s">
        <v>158</v>
      </c>
      <c r="H193" s="117"/>
      <c r="I193" s="117"/>
      <c r="J193" s="156"/>
      <c r="K193" s="156"/>
      <c r="L193" s="156"/>
      <c r="M193" s="156"/>
      <c r="N193" s="156"/>
      <c r="O193" s="126"/>
    </row>
    <row r="194" spans="1:15" ht="15.75">
      <c r="A194" s="161"/>
      <c r="B194" s="16"/>
      <c r="C194" s="117"/>
      <c r="D194" s="117"/>
      <c r="E194" s="118"/>
      <c r="F194" s="16"/>
      <c r="G194" s="16"/>
      <c r="H194" s="117"/>
      <c r="I194" s="117"/>
      <c r="J194" s="156"/>
      <c r="K194" s="156"/>
      <c r="L194" s="156"/>
      <c r="M194" s="156"/>
      <c r="N194" s="156"/>
      <c r="O194" s="126"/>
    </row>
    <row r="195" spans="1:15" ht="15.75">
      <c r="A195" s="161"/>
      <c r="B195" s="16"/>
      <c r="C195" s="117"/>
      <c r="D195" s="117"/>
      <c r="E195" s="118"/>
      <c r="F195" s="16"/>
      <c r="G195" s="16"/>
      <c r="H195" s="117"/>
      <c r="I195" s="117"/>
      <c r="J195" s="156"/>
      <c r="K195" s="156"/>
      <c r="L195" s="156"/>
      <c r="M195" s="156"/>
      <c r="N195" s="156"/>
      <c r="O195" s="126"/>
    </row>
    <row r="196" spans="1:15" ht="18.75">
      <c r="A196" s="161"/>
      <c r="B196" s="54" t="str">
        <f>B151</f>
        <v>FFP4 INVESTOR REPORT QUARTER ENDING OCTOBER 2003</v>
      </c>
      <c r="C196" s="117"/>
      <c r="D196" s="117"/>
      <c r="E196" s="118"/>
      <c r="F196" s="16"/>
      <c r="G196" s="16"/>
      <c r="H196" s="117"/>
      <c r="I196" s="117"/>
      <c r="J196" s="156"/>
      <c r="K196" s="156"/>
      <c r="L196" s="156"/>
      <c r="M196" s="156"/>
      <c r="N196" s="156"/>
      <c r="O196" s="126"/>
    </row>
    <row r="197" spans="1:14" ht="15">
      <c r="A197" s="127"/>
      <c r="B197" s="127"/>
      <c r="C197" s="127"/>
      <c r="D197" s="127"/>
      <c r="E197" s="127"/>
      <c r="F197" s="127"/>
      <c r="G197" s="127"/>
      <c r="H197" s="127"/>
      <c r="I197" s="127"/>
      <c r="J197" s="127"/>
      <c r="K197" s="127"/>
      <c r="L197" s="127"/>
      <c r="M197" s="127"/>
      <c r="N197" s="127"/>
    </row>
  </sheetData>
  <printOptions horizontalCentered="1" verticalCentered="1"/>
  <pageMargins left="0.5118110236220472" right="0.5118110236220472" top="0.2755905511811024" bottom="0.6299212598425197" header="0" footer="0"/>
  <pageSetup horizontalDpi="600" verticalDpi="600" orientation="landscape" paperSize="9" scale="50" r:id="rId2"/>
  <headerFooter alignWithMargins="0">
    <oddFooter xml:space="preserve">&amp;L </oddFooter>
  </headerFooter>
  <rowBreaks count="3" manualBreakCount="3">
    <brk id="49" max="14" man="1"/>
    <brk id="102" max="14" man="1"/>
    <brk id="151" max="14" man="1"/>
  </rowBreaks>
  <drawing r:id="rId1"/>
</worksheet>
</file>

<file path=xl/worksheets/sheet19.xml><?xml version="1.0" encoding="utf-8"?>
<worksheet xmlns="http://schemas.openxmlformats.org/spreadsheetml/2006/main" xmlns:r="http://schemas.openxmlformats.org/officeDocument/2006/relationships">
  <dimension ref="A1:O198"/>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4" width="9.6640625" style="1" customWidth="1"/>
    <col min="5" max="5" width="13.6640625" style="1" customWidth="1"/>
    <col min="6" max="6" width="3.6640625" style="1" customWidth="1"/>
    <col min="7" max="7" width="12.6640625" style="1" customWidth="1"/>
    <col min="8" max="8" width="3.6640625" style="1" customWidth="1"/>
    <col min="9" max="9" width="12.6640625" style="1" customWidth="1"/>
    <col min="10" max="10" width="6.6640625" style="1" customWidth="1"/>
    <col min="11" max="11" width="12.6640625" style="1" customWidth="1"/>
    <col min="12" max="12" width="6.6640625" style="1" customWidth="1"/>
    <col min="13" max="13" width="14.6640625" style="1" customWidth="1"/>
    <col min="14" max="14" width="21.5546875" style="1" customWidth="1"/>
    <col min="15" max="16384" width="9.6640625" style="1" customWidth="1"/>
  </cols>
  <sheetData>
    <row r="1" spans="1:15" ht="20.25">
      <c r="A1" s="2"/>
      <c r="B1" s="3" t="s">
        <v>0</v>
      </c>
      <c r="C1" s="4"/>
      <c r="D1" s="4"/>
      <c r="E1" s="5"/>
      <c r="F1" s="5"/>
      <c r="G1" s="5"/>
      <c r="H1" s="5"/>
      <c r="I1" s="5"/>
      <c r="J1" s="5"/>
      <c r="K1" s="5"/>
      <c r="L1" s="5"/>
      <c r="M1" s="5"/>
      <c r="N1" s="5"/>
      <c r="O1" s="126"/>
    </row>
    <row r="2" spans="1:15" ht="15.75">
      <c r="A2" s="8"/>
      <c r="B2" s="9"/>
      <c r="C2" s="9"/>
      <c r="D2" s="9"/>
      <c r="E2" s="10"/>
      <c r="F2" s="10"/>
      <c r="G2" s="10"/>
      <c r="H2" s="10"/>
      <c r="I2" s="10"/>
      <c r="J2" s="10"/>
      <c r="K2" s="10"/>
      <c r="L2" s="10"/>
      <c r="M2" s="10"/>
      <c r="N2" s="10"/>
      <c r="O2" s="126"/>
    </row>
    <row r="3" spans="1:15" ht="15.75">
      <c r="A3" s="11"/>
      <c r="B3" s="155" t="s">
        <v>1</v>
      </c>
      <c r="C3" s="10"/>
      <c r="D3" s="10"/>
      <c r="E3" s="10"/>
      <c r="F3" s="10"/>
      <c r="G3" s="10"/>
      <c r="H3" s="10"/>
      <c r="I3" s="10"/>
      <c r="J3" s="10"/>
      <c r="K3" s="10"/>
      <c r="L3" s="10"/>
      <c r="M3" s="10"/>
      <c r="N3" s="10"/>
      <c r="O3" s="126"/>
    </row>
    <row r="4" spans="1:15" ht="15.75">
      <c r="A4" s="8"/>
      <c r="B4" s="9"/>
      <c r="C4" s="9"/>
      <c r="D4" s="9"/>
      <c r="E4" s="10"/>
      <c r="F4" s="10"/>
      <c r="G4" s="10"/>
      <c r="H4" s="10"/>
      <c r="I4" s="10"/>
      <c r="J4" s="10"/>
      <c r="K4" s="10"/>
      <c r="L4" s="10"/>
      <c r="M4" s="10"/>
      <c r="N4" s="10"/>
      <c r="O4" s="126"/>
    </row>
    <row r="5" spans="1:15" ht="15.75">
      <c r="A5" s="8"/>
      <c r="B5" s="13" t="s">
        <v>2</v>
      </c>
      <c r="C5" s="14"/>
      <c r="D5" s="14"/>
      <c r="E5" s="10"/>
      <c r="F5" s="10"/>
      <c r="G5" s="10"/>
      <c r="H5" s="10"/>
      <c r="I5" s="10"/>
      <c r="J5" s="10"/>
      <c r="K5" s="10"/>
      <c r="L5" s="10"/>
      <c r="M5" s="10"/>
      <c r="N5" s="10"/>
      <c r="O5" s="126"/>
    </row>
    <row r="6" spans="1:15" ht="15.75">
      <c r="A6" s="8"/>
      <c r="B6" s="13" t="s">
        <v>3</v>
      </c>
      <c r="C6" s="14"/>
      <c r="D6" s="14"/>
      <c r="E6" s="10"/>
      <c r="F6" s="10"/>
      <c r="G6" s="10"/>
      <c r="H6" s="10"/>
      <c r="I6" s="10"/>
      <c r="J6" s="10"/>
      <c r="K6" s="10"/>
      <c r="L6" s="10"/>
      <c r="M6" s="10"/>
      <c r="N6" s="10"/>
      <c r="O6" s="126"/>
    </row>
    <row r="7" spans="1:15" ht="15.75">
      <c r="A7" s="8"/>
      <c r="B7" s="13" t="s">
        <v>4</v>
      </c>
      <c r="C7" s="14"/>
      <c r="D7" s="14"/>
      <c r="E7" s="10"/>
      <c r="F7" s="10"/>
      <c r="G7" s="10"/>
      <c r="H7" s="10"/>
      <c r="I7" s="10"/>
      <c r="J7" s="10"/>
      <c r="K7" s="10"/>
      <c r="L7" s="10"/>
      <c r="M7" s="10"/>
      <c r="N7" s="10"/>
      <c r="O7" s="126"/>
    </row>
    <row r="8" spans="1:15" ht="15.75">
      <c r="A8" s="8"/>
      <c r="B8" s="13" t="s">
        <v>5</v>
      </c>
      <c r="C8" s="14"/>
      <c r="D8" s="14"/>
      <c r="E8" s="10"/>
      <c r="F8" s="10"/>
      <c r="G8" s="10"/>
      <c r="H8" s="10"/>
      <c r="I8" s="10"/>
      <c r="J8" s="10"/>
      <c r="K8" s="10"/>
      <c r="L8" s="10"/>
      <c r="M8" s="10"/>
      <c r="N8" s="10"/>
      <c r="O8" s="126"/>
    </row>
    <row r="9" spans="1:15" ht="15.75">
      <c r="A9" s="8"/>
      <c r="B9" s="156"/>
      <c r="C9" s="14"/>
      <c r="D9" s="14"/>
      <c r="E9" s="10"/>
      <c r="F9" s="10"/>
      <c r="G9" s="10"/>
      <c r="H9" s="10"/>
      <c r="I9" s="10"/>
      <c r="J9" s="10"/>
      <c r="K9" s="10"/>
      <c r="L9" s="10"/>
      <c r="M9" s="10"/>
      <c r="N9" s="10"/>
      <c r="O9" s="126"/>
    </row>
    <row r="10" spans="1:15" ht="15.75">
      <c r="A10" s="8"/>
      <c r="B10" s="13"/>
      <c r="C10" s="14"/>
      <c r="D10" s="14"/>
      <c r="E10" s="16"/>
      <c r="F10" s="16"/>
      <c r="G10" s="10"/>
      <c r="H10" s="10"/>
      <c r="I10" s="10"/>
      <c r="J10" s="10"/>
      <c r="K10" s="10"/>
      <c r="L10" s="10"/>
      <c r="M10" s="10"/>
      <c r="N10" s="10"/>
      <c r="O10" s="126"/>
    </row>
    <row r="11" spans="1:15" ht="15.75">
      <c r="A11" s="8"/>
      <c r="B11" s="17" t="s">
        <v>6</v>
      </c>
      <c r="C11" s="16"/>
      <c r="D11" s="16"/>
      <c r="E11" s="10"/>
      <c r="F11" s="10"/>
      <c r="G11" s="10"/>
      <c r="H11" s="10"/>
      <c r="I11" s="10"/>
      <c r="J11" s="10"/>
      <c r="K11" s="10"/>
      <c r="L11" s="10"/>
      <c r="M11" s="10"/>
      <c r="N11" s="10"/>
      <c r="O11" s="126"/>
    </row>
    <row r="12" spans="1:15" ht="15.75">
      <c r="A12" s="8"/>
      <c r="B12" s="16"/>
      <c r="C12" s="16"/>
      <c r="D12" s="16"/>
      <c r="E12" s="10"/>
      <c r="F12" s="10"/>
      <c r="G12" s="10"/>
      <c r="H12" s="10"/>
      <c r="I12" s="10"/>
      <c r="J12" s="10"/>
      <c r="K12" s="10"/>
      <c r="L12" s="10"/>
      <c r="M12" s="10"/>
      <c r="N12" s="10"/>
      <c r="O12" s="126"/>
    </row>
    <row r="13" spans="1:15" ht="15.75">
      <c r="A13" s="2"/>
      <c r="B13" s="5"/>
      <c r="C13" s="5"/>
      <c r="D13" s="5"/>
      <c r="E13" s="5"/>
      <c r="F13" s="5"/>
      <c r="G13" s="5"/>
      <c r="H13" s="5"/>
      <c r="I13" s="5"/>
      <c r="J13" s="5"/>
      <c r="K13" s="5"/>
      <c r="L13" s="5"/>
      <c r="M13" s="5"/>
      <c r="N13" s="5"/>
      <c r="O13" s="126"/>
    </row>
    <row r="14" spans="1:15" ht="15.75">
      <c r="A14" s="8"/>
      <c r="B14" s="17" t="s">
        <v>192</v>
      </c>
      <c r="C14" s="17"/>
      <c r="D14" s="17"/>
      <c r="E14" s="19"/>
      <c r="F14" s="19"/>
      <c r="G14" s="19"/>
      <c r="H14" s="19"/>
      <c r="I14" s="19"/>
      <c r="J14" s="19"/>
      <c r="K14" s="19"/>
      <c r="L14" s="19"/>
      <c r="M14" s="20" t="s">
        <v>179</v>
      </c>
      <c r="N14" s="19"/>
      <c r="O14" s="126"/>
    </row>
    <row r="15" spans="1:15" ht="15.75">
      <c r="A15" s="8"/>
      <c r="B15" s="17" t="s">
        <v>201</v>
      </c>
      <c r="C15" s="17"/>
      <c r="D15" s="17"/>
      <c r="E15" s="19"/>
      <c r="F15" s="19"/>
      <c r="G15" s="19"/>
      <c r="H15" s="19"/>
      <c r="I15" s="21"/>
      <c r="J15" s="129"/>
      <c r="K15" s="21" t="s">
        <v>205</v>
      </c>
      <c r="L15" s="129">
        <v>1</v>
      </c>
      <c r="M15" s="20"/>
      <c r="N15" s="19"/>
      <c r="O15" s="126"/>
    </row>
    <row r="16" spans="1:15" ht="15.75">
      <c r="A16" s="8"/>
      <c r="B16" s="17" t="s">
        <v>202</v>
      </c>
      <c r="C16" s="17"/>
      <c r="D16" s="17"/>
      <c r="E16" s="19"/>
      <c r="F16" s="19"/>
      <c r="G16" s="19"/>
      <c r="H16" s="19"/>
      <c r="I16" s="21"/>
      <c r="J16" s="129"/>
      <c r="K16" s="21" t="s">
        <v>205</v>
      </c>
      <c r="L16" s="129">
        <v>1</v>
      </c>
      <c r="M16" s="20"/>
      <c r="N16" s="19"/>
      <c r="O16" s="126"/>
    </row>
    <row r="17" spans="1:15" ht="15.75">
      <c r="A17" s="8"/>
      <c r="B17" s="17" t="s">
        <v>193</v>
      </c>
      <c r="C17" s="17"/>
      <c r="D17" s="17"/>
      <c r="E17" s="19"/>
      <c r="F17" s="19"/>
      <c r="G17" s="19"/>
      <c r="H17" s="19"/>
      <c r="I17" s="19"/>
      <c r="J17" s="19"/>
      <c r="K17" s="19"/>
      <c r="L17" s="19"/>
      <c r="M17" s="21" t="s">
        <v>180</v>
      </c>
      <c r="N17" s="19"/>
      <c r="O17" s="126"/>
    </row>
    <row r="18" spans="1:15" ht="15.75">
      <c r="A18" s="8"/>
      <c r="B18" s="17" t="s">
        <v>7</v>
      </c>
      <c r="C18" s="17"/>
      <c r="D18" s="17"/>
      <c r="E18" s="19"/>
      <c r="F18" s="19"/>
      <c r="G18" s="19"/>
      <c r="H18" s="19"/>
      <c r="I18" s="19"/>
      <c r="J18" s="19"/>
      <c r="K18" s="19"/>
      <c r="L18" s="19"/>
      <c r="M18" s="22">
        <v>38033</v>
      </c>
      <c r="N18" s="19"/>
      <c r="O18" s="126"/>
    </row>
    <row r="19" spans="1:15" ht="15.75">
      <c r="A19" s="8"/>
      <c r="B19" s="10"/>
      <c r="C19" s="10"/>
      <c r="D19" s="10"/>
      <c r="E19" s="10"/>
      <c r="F19" s="10"/>
      <c r="G19" s="10"/>
      <c r="H19" s="10"/>
      <c r="I19" s="10"/>
      <c r="J19" s="10"/>
      <c r="K19" s="10"/>
      <c r="L19" s="10"/>
      <c r="M19" s="23"/>
      <c r="N19" s="10"/>
      <c r="O19" s="126"/>
    </row>
    <row r="20" spans="1:15" ht="15.75">
      <c r="A20" s="8"/>
      <c r="B20" s="24" t="s">
        <v>8</v>
      </c>
      <c r="C20" s="10"/>
      <c r="D20" s="10"/>
      <c r="E20" s="10"/>
      <c r="F20" s="10"/>
      <c r="G20" s="10"/>
      <c r="H20" s="10"/>
      <c r="I20" s="10"/>
      <c r="J20" s="10"/>
      <c r="K20" s="23" t="s">
        <v>168</v>
      </c>
      <c r="L20" s="10"/>
      <c r="M20" s="156"/>
      <c r="N20" s="10"/>
      <c r="O20" s="126"/>
    </row>
    <row r="21" spans="1:15" ht="15.75">
      <c r="A21" s="8"/>
      <c r="B21" s="10"/>
      <c r="C21" s="10"/>
      <c r="D21" s="10"/>
      <c r="E21" s="10"/>
      <c r="F21" s="10"/>
      <c r="G21" s="10"/>
      <c r="H21" s="10"/>
      <c r="I21" s="10"/>
      <c r="J21" s="10"/>
      <c r="K21" s="10"/>
      <c r="L21" s="10"/>
      <c r="M21" s="25"/>
      <c r="N21" s="10"/>
      <c r="O21" s="126"/>
    </row>
    <row r="22" spans="1:15" ht="15.75">
      <c r="A22" s="8"/>
      <c r="B22" s="10"/>
      <c r="C22" s="175" t="s">
        <v>210</v>
      </c>
      <c r="D22" s="175" t="s">
        <v>221</v>
      </c>
      <c r="E22" s="177" t="s">
        <v>139</v>
      </c>
      <c r="F22" s="177"/>
      <c r="G22" s="177" t="s">
        <v>150</v>
      </c>
      <c r="H22" s="177"/>
      <c r="I22" s="177" t="s">
        <v>159</v>
      </c>
      <c r="J22" s="195"/>
      <c r="K22" s="27"/>
      <c r="L22" s="156"/>
      <c r="M22" s="156"/>
      <c r="N22" s="10"/>
      <c r="O22" s="126"/>
    </row>
    <row r="23" spans="1:15" ht="15.75">
      <c r="A23" s="28"/>
      <c r="B23" s="29" t="s">
        <v>9</v>
      </c>
      <c r="C23" s="176" t="s">
        <v>136</v>
      </c>
      <c r="D23" s="176" t="s">
        <v>136</v>
      </c>
      <c r="E23" s="30" t="s">
        <v>140</v>
      </c>
      <c r="F23" s="30"/>
      <c r="G23" s="30" t="s">
        <v>140</v>
      </c>
      <c r="H23" s="30"/>
      <c r="I23" s="30" t="s">
        <v>160</v>
      </c>
      <c r="J23" s="30"/>
      <c r="K23" s="30"/>
      <c r="L23" s="157"/>
      <c r="M23" s="157"/>
      <c r="N23" s="29"/>
      <c r="O23" s="126"/>
    </row>
    <row r="24" spans="1:15" ht="15.75">
      <c r="A24" s="123"/>
      <c r="B24" s="32" t="s">
        <v>10</v>
      </c>
      <c r="C24" s="32"/>
      <c r="D24" s="32"/>
      <c r="E24" s="33" t="s">
        <v>140</v>
      </c>
      <c r="F24" s="33"/>
      <c r="G24" s="33" t="s">
        <v>140</v>
      </c>
      <c r="H24" s="33"/>
      <c r="I24" s="33" t="s">
        <v>160</v>
      </c>
      <c r="J24" s="30"/>
      <c r="K24" s="30"/>
      <c r="L24" s="157"/>
      <c r="M24" s="157"/>
      <c r="N24" s="29"/>
      <c r="O24" s="126"/>
    </row>
    <row r="25" spans="1:15" ht="15.75">
      <c r="A25" s="28"/>
      <c r="B25" s="29" t="s">
        <v>11</v>
      </c>
      <c r="C25" s="29"/>
      <c r="D25" s="29"/>
      <c r="E25" s="34" t="s">
        <v>141</v>
      </c>
      <c r="F25" s="30"/>
      <c r="G25" s="34" t="s">
        <v>151</v>
      </c>
      <c r="H25" s="30"/>
      <c r="I25" s="34" t="s">
        <v>161</v>
      </c>
      <c r="J25" s="30"/>
      <c r="K25" s="34"/>
      <c r="L25" s="157"/>
      <c r="M25" s="157"/>
      <c r="N25" s="29"/>
      <c r="O25" s="126"/>
    </row>
    <row r="26" spans="1:15" ht="15.75">
      <c r="A26" s="28"/>
      <c r="B26" s="29"/>
      <c r="C26" s="29"/>
      <c r="D26" s="29"/>
      <c r="E26" s="29"/>
      <c r="F26" s="30"/>
      <c r="G26" s="30"/>
      <c r="H26" s="30"/>
      <c r="I26" s="30"/>
      <c r="J26" s="30"/>
      <c r="K26" s="30"/>
      <c r="L26" s="157"/>
      <c r="M26" s="157"/>
      <c r="N26" s="29"/>
      <c r="O26" s="126"/>
    </row>
    <row r="27" spans="1:15" ht="15.75">
      <c r="A27" s="28"/>
      <c r="B27" s="29" t="s">
        <v>12</v>
      </c>
      <c r="C27" s="29"/>
      <c r="D27" s="29"/>
      <c r="E27" s="35">
        <v>44350</v>
      </c>
      <c r="F27" s="36"/>
      <c r="G27" s="35">
        <v>119000</v>
      </c>
      <c r="H27" s="35"/>
      <c r="I27" s="35">
        <v>17650</v>
      </c>
      <c r="J27" s="35"/>
      <c r="K27" s="35"/>
      <c r="L27" s="158"/>
      <c r="M27" s="35">
        <f>I27+G27+E27</f>
        <v>181000</v>
      </c>
      <c r="N27" s="38"/>
      <c r="O27" s="126"/>
    </row>
    <row r="28" spans="1:15" ht="15.75">
      <c r="A28" s="28"/>
      <c r="B28" s="29" t="s">
        <v>13</v>
      </c>
      <c r="C28" s="125">
        <v>0.588799</v>
      </c>
      <c r="D28" s="125">
        <v>1</v>
      </c>
      <c r="E28" s="35">
        <v>0</v>
      </c>
      <c r="F28" s="36"/>
      <c r="G28" s="35">
        <f>G27*C28</f>
        <v>70067.08099999999</v>
      </c>
      <c r="H28" s="35"/>
      <c r="I28" s="35">
        <f>I27*D28</f>
        <v>17650</v>
      </c>
      <c r="J28" s="35"/>
      <c r="K28" s="35"/>
      <c r="L28" s="158"/>
      <c r="M28" s="35">
        <f>I28+G28+E28</f>
        <v>87717.08099999999</v>
      </c>
      <c r="N28" s="38"/>
      <c r="O28" s="126"/>
    </row>
    <row r="29" spans="1:15" ht="15.75">
      <c r="A29" s="123"/>
      <c r="B29" s="32" t="s">
        <v>14</v>
      </c>
      <c r="C29" s="125">
        <v>0.55677</v>
      </c>
      <c r="D29" s="125">
        <v>0.909319</v>
      </c>
      <c r="E29" s="41">
        <v>0</v>
      </c>
      <c r="F29" s="42"/>
      <c r="G29" s="41">
        <f>G27*C29</f>
        <v>66255.63</v>
      </c>
      <c r="H29" s="41"/>
      <c r="I29" s="41">
        <f>I27*D29</f>
        <v>16049.48035</v>
      </c>
      <c r="J29" s="41"/>
      <c r="K29" s="41"/>
      <c r="L29" s="43"/>
      <c r="M29" s="41">
        <f>I29+G29+E29</f>
        <v>82305.11035</v>
      </c>
      <c r="N29" s="38"/>
      <c r="O29" s="126"/>
    </row>
    <row r="30" spans="1:15" ht="15.75">
      <c r="A30" s="28"/>
      <c r="B30" s="29" t="s">
        <v>15</v>
      </c>
      <c r="C30" s="39"/>
      <c r="D30" s="39"/>
      <c r="E30" s="34" t="s">
        <v>142</v>
      </c>
      <c r="F30" s="29"/>
      <c r="G30" s="34" t="s">
        <v>145</v>
      </c>
      <c r="H30" s="34"/>
      <c r="I30" s="34" t="s">
        <v>162</v>
      </c>
      <c r="J30" s="34"/>
      <c r="K30" s="34"/>
      <c r="L30" s="157"/>
      <c r="M30" s="157"/>
      <c r="N30" s="29"/>
      <c r="O30" s="126"/>
    </row>
    <row r="31" spans="1:15" ht="15.75">
      <c r="A31" s="28"/>
      <c r="B31" s="29" t="s">
        <v>16</v>
      </c>
      <c r="C31" s="29"/>
      <c r="D31" s="29"/>
      <c r="E31" s="44">
        <v>0.041975</v>
      </c>
      <c r="F31" s="44"/>
      <c r="G31" s="44">
        <v>0.041975</v>
      </c>
      <c r="H31" s="45"/>
      <c r="I31" s="44">
        <v>0.045975</v>
      </c>
      <c r="J31" s="45"/>
      <c r="K31" s="44"/>
      <c r="L31" s="157"/>
      <c r="M31" s="45">
        <f>SUMPRODUCT(E31:I31,E28:I28)/M28</f>
        <v>0.04277986034413298</v>
      </c>
      <c r="N31" s="29"/>
      <c r="O31" s="126"/>
    </row>
    <row r="32" spans="1:15" ht="15.75">
      <c r="A32" s="28"/>
      <c r="B32" s="29" t="s">
        <v>17</v>
      </c>
      <c r="C32" s="29"/>
      <c r="D32" s="29"/>
      <c r="E32" s="44">
        <v>0.0369125</v>
      </c>
      <c r="F32" s="44"/>
      <c r="G32" s="44">
        <v>0.0369125</v>
      </c>
      <c r="H32" s="45"/>
      <c r="I32" s="44">
        <v>0.0409125</v>
      </c>
      <c r="J32" s="45"/>
      <c r="K32" s="44"/>
      <c r="L32" s="157"/>
      <c r="M32" s="157"/>
      <c r="N32" s="29"/>
      <c r="O32" s="126"/>
    </row>
    <row r="33" spans="1:15" ht="15.75">
      <c r="A33" s="28"/>
      <c r="B33" s="29" t="s">
        <v>18</v>
      </c>
      <c r="C33" s="29"/>
      <c r="D33" s="29"/>
      <c r="E33" s="34" t="s">
        <v>143</v>
      </c>
      <c r="F33" s="29"/>
      <c r="G33" s="34" t="s">
        <v>152</v>
      </c>
      <c r="H33" s="34"/>
      <c r="I33" s="34" t="s">
        <v>152</v>
      </c>
      <c r="J33" s="34"/>
      <c r="K33" s="34"/>
      <c r="L33" s="157"/>
      <c r="M33" s="157"/>
      <c r="N33" s="29"/>
      <c r="O33" s="126"/>
    </row>
    <row r="34" spans="1:15" ht="15.75">
      <c r="A34" s="28"/>
      <c r="B34" s="29" t="s">
        <v>19</v>
      </c>
      <c r="C34" s="29"/>
      <c r="D34" s="29"/>
      <c r="E34" s="34" t="s">
        <v>144</v>
      </c>
      <c r="F34" s="29"/>
      <c r="G34" s="34" t="s">
        <v>153</v>
      </c>
      <c r="H34" s="34"/>
      <c r="I34" s="34" t="s">
        <v>153</v>
      </c>
      <c r="J34" s="34"/>
      <c r="K34" s="34"/>
      <c r="L34" s="157"/>
      <c r="M34" s="157"/>
      <c r="N34" s="29"/>
      <c r="O34" s="126"/>
    </row>
    <row r="35" spans="1:15" ht="15.75">
      <c r="A35" s="28"/>
      <c r="B35" s="29" t="s">
        <v>20</v>
      </c>
      <c r="C35" s="29"/>
      <c r="D35" s="29"/>
      <c r="E35" s="34" t="s">
        <v>145</v>
      </c>
      <c r="F35" s="29"/>
      <c r="G35" s="34" t="s">
        <v>154</v>
      </c>
      <c r="H35" s="34"/>
      <c r="I35" s="34" t="s">
        <v>163</v>
      </c>
      <c r="J35" s="34"/>
      <c r="K35" s="34"/>
      <c r="L35" s="157"/>
      <c r="M35" s="157"/>
      <c r="N35" s="29"/>
      <c r="O35" s="126"/>
    </row>
    <row r="36" spans="1:15" ht="15.75">
      <c r="A36" s="28"/>
      <c r="B36" s="29"/>
      <c r="C36" s="29"/>
      <c r="D36" s="29"/>
      <c r="E36" s="46"/>
      <c r="F36" s="46"/>
      <c r="G36" s="29"/>
      <c r="H36" s="46"/>
      <c r="I36" s="197"/>
      <c r="J36" s="46"/>
      <c r="K36" s="46"/>
      <c r="L36" s="46"/>
      <c r="M36" s="46"/>
      <c r="N36" s="29"/>
      <c r="O36" s="126"/>
    </row>
    <row r="37" spans="1:15" ht="15.75">
      <c r="A37" s="28"/>
      <c r="B37" s="29" t="s">
        <v>21</v>
      </c>
      <c r="C37" s="29"/>
      <c r="D37" s="29"/>
      <c r="E37" s="29"/>
      <c r="F37" s="29"/>
      <c r="G37" s="130"/>
      <c r="H37" s="29"/>
      <c r="I37" s="130"/>
      <c r="J37" s="29"/>
      <c r="K37" s="29"/>
      <c r="L37" s="29"/>
      <c r="M37" s="45">
        <f>(I27)/(E27+G27)</f>
        <v>0.10805019895928987</v>
      </c>
      <c r="N37" s="29"/>
      <c r="O37" s="126"/>
    </row>
    <row r="38" spans="1:15" ht="15.75">
      <c r="A38" s="28"/>
      <c r="B38" s="29" t="s">
        <v>22</v>
      </c>
      <c r="C38" s="29"/>
      <c r="D38" s="29"/>
      <c r="E38" s="29"/>
      <c r="F38" s="29"/>
      <c r="G38" s="130"/>
      <c r="H38" s="29"/>
      <c r="I38" s="130"/>
      <c r="J38" s="29"/>
      <c r="K38" s="29"/>
      <c r="L38" s="29"/>
      <c r="M38" s="45">
        <f>(I29)/(E29+G29)</f>
        <v>0.24223572170395177</v>
      </c>
      <c r="N38" s="29"/>
      <c r="O38" s="126"/>
    </row>
    <row r="39" spans="1:15" ht="15.75">
      <c r="A39" s="28"/>
      <c r="B39" s="29" t="s">
        <v>23</v>
      </c>
      <c r="C39" s="29"/>
      <c r="D39" s="29"/>
      <c r="E39" s="29"/>
      <c r="F39" s="29"/>
      <c r="G39" s="29"/>
      <c r="H39" s="29"/>
      <c r="I39" s="29"/>
      <c r="J39" s="29"/>
      <c r="K39" s="34" t="s">
        <v>169</v>
      </c>
      <c r="L39" s="34" t="s">
        <v>177</v>
      </c>
      <c r="M39" s="35">
        <v>72850</v>
      </c>
      <c r="N39" s="29"/>
      <c r="O39" s="126"/>
    </row>
    <row r="40" spans="1:15" ht="15.75">
      <c r="A40" s="28"/>
      <c r="B40" s="29"/>
      <c r="C40" s="29"/>
      <c r="D40" s="29"/>
      <c r="E40" s="29"/>
      <c r="F40" s="29"/>
      <c r="G40" s="29"/>
      <c r="H40" s="29"/>
      <c r="I40" s="29"/>
      <c r="J40" s="29"/>
      <c r="K40" s="29"/>
      <c r="L40" s="29"/>
      <c r="M40" s="47"/>
      <c r="N40" s="29"/>
      <c r="O40" s="126"/>
    </row>
    <row r="41" spans="1:15" ht="15.75">
      <c r="A41" s="28"/>
      <c r="B41" s="29" t="s">
        <v>24</v>
      </c>
      <c r="C41" s="29"/>
      <c r="D41" s="29"/>
      <c r="E41" s="29"/>
      <c r="F41" s="29"/>
      <c r="G41" s="29"/>
      <c r="H41" s="29"/>
      <c r="I41" s="29"/>
      <c r="J41" s="29"/>
      <c r="K41" s="34"/>
      <c r="L41" s="34"/>
      <c r="M41" s="34" t="s">
        <v>181</v>
      </c>
      <c r="N41" s="29"/>
      <c r="O41" s="126"/>
    </row>
    <row r="42" spans="1:15" ht="15.75">
      <c r="A42" s="28"/>
      <c r="B42" s="32" t="s">
        <v>25</v>
      </c>
      <c r="C42" s="32"/>
      <c r="D42" s="32"/>
      <c r="E42" s="32"/>
      <c r="F42" s="32"/>
      <c r="G42" s="32"/>
      <c r="H42" s="32"/>
      <c r="I42" s="32"/>
      <c r="J42" s="32"/>
      <c r="K42" s="48"/>
      <c r="L42" s="48"/>
      <c r="M42" s="49">
        <v>38016</v>
      </c>
      <c r="N42" s="29"/>
      <c r="O42" s="126"/>
    </row>
    <row r="43" spans="1:15" ht="15.75">
      <c r="A43" s="28"/>
      <c r="B43" s="29" t="s">
        <v>26</v>
      </c>
      <c r="C43" s="29"/>
      <c r="D43" s="29"/>
      <c r="E43" s="29"/>
      <c r="F43" s="29"/>
      <c r="G43" s="29"/>
      <c r="H43" s="29"/>
      <c r="I43" s="29"/>
      <c r="J43" s="29">
        <f>M43-K43+1</f>
        <v>92</v>
      </c>
      <c r="K43" s="50">
        <v>37833</v>
      </c>
      <c r="L43" s="51"/>
      <c r="M43" s="50">
        <v>37924</v>
      </c>
      <c r="N43" s="29"/>
      <c r="O43" s="126"/>
    </row>
    <row r="44" spans="1:15" ht="15.75">
      <c r="A44" s="28"/>
      <c r="B44" s="29" t="s">
        <v>27</v>
      </c>
      <c r="C44" s="29"/>
      <c r="D44" s="29"/>
      <c r="E44" s="29"/>
      <c r="F44" s="29"/>
      <c r="G44" s="29"/>
      <c r="H44" s="29"/>
      <c r="I44" s="29"/>
      <c r="J44" s="29">
        <f>M44-K44+1</f>
        <v>91</v>
      </c>
      <c r="K44" s="50">
        <v>37925</v>
      </c>
      <c r="L44" s="51"/>
      <c r="M44" s="50">
        <v>38015</v>
      </c>
      <c r="N44" s="29"/>
      <c r="O44" s="126"/>
    </row>
    <row r="45" spans="1:15" ht="15.75">
      <c r="A45" s="28"/>
      <c r="B45" s="29" t="s">
        <v>28</v>
      </c>
      <c r="C45" s="29"/>
      <c r="D45" s="29"/>
      <c r="E45" s="29"/>
      <c r="F45" s="29"/>
      <c r="G45" s="29"/>
      <c r="H45" s="29"/>
      <c r="I45" s="29"/>
      <c r="J45" s="29"/>
      <c r="K45" s="50"/>
      <c r="L45" s="51"/>
      <c r="M45" s="50" t="s">
        <v>196</v>
      </c>
      <c r="N45" s="29"/>
      <c r="O45" s="126"/>
    </row>
    <row r="46" spans="1:15" ht="15.75">
      <c r="A46" s="28"/>
      <c r="B46" s="29" t="s">
        <v>29</v>
      </c>
      <c r="C46" s="29"/>
      <c r="D46" s="29"/>
      <c r="E46" s="29"/>
      <c r="F46" s="29"/>
      <c r="G46" s="29"/>
      <c r="H46" s="29"/>
      <c r="I46" s="29"/>
      <c r="J46" s="29"/>
      <c r="K46" s="50"/>
      <c r="L46" s="51"/>
      <c r="M46" s="50">
        <v>38007</v>
      </c>
      <c r="N46" s="29"/>
      <c r="O46" s="126"/>
    </row>
    <row r="47" spans="1:15" ht="15.75">
      <c r="A47" s="28"/>
      <c r="B47" s="29"/>
      <c r="C47" s="29"/>
      <c r="D47" s="29"/>
      <c r="E47" s="29"/>
      <c r="F47" s="29"/>
      <c r="G47" s="29"/>
      <c r="H47" s="29"/>
      <c r="I47" s="29"/>
      <c r="J47" s="29"/>
      <c r="K47" s="50"/>
      <c r="L47" s="51"/>
      <c r="M47" s="50"/>
      <c r="N47" s="29"/>
      <c r="O47" s="126"/>
    </row>
    <row r="48" spans="1:15" ht="15.75">
      <c r="A48" s="8"/>
      <c r="B48" s="10"/>
      <c r="C48" s="10"/>
      <c r="D48" s="10"/>
      <c r="E48" s="10"/>
      <c r="F48" s="10"/>
      <c r="G48" s="10"/>
      <c r="H48" s="10"/>
      <c r="I48" s="10"/>
      <c r="J48" s="10"/>
      <c r="K48" s="52"/>
      <c r="L48" s="53"/>
      <c r="M48" s="52"/>
      <c r="N48" s="10"/>
      <c r="O48" s="126"/>
    </row>
    <row r="49" spans="1:15" ht="19.5" thickBot="1">
      <c r="A49" s="132"/>
      <c r="B49" s="133" t="s">
        <v>220</v>
      </c>
      <c r="C49" s="134"/>
      <c r="D49" s="134"/>
      <c r="E49" s="134"/>
      <c r="F49" s="134"/>
      <c r="G49" s="134"/>
      <c r="H49" s="134"/>
      <c r="I49" s="134"/>
      <c r="J49" s="134"/>
      <c r="K49" s="134"/>
      <c r="L49" s="134"/>
      <c r="M49" s="135"/>
      <c r="N49" s="136"/>
      <c r="O49" s="126"/>
    </row>
    <row r="50" spans="1:15" ht="15.75">
      <c r="A50" s="2"/>
      <c r="B50" s="5"/>
      <c r="C50" s="5"/>
      <c r="D50" s="5"/>
      <c r="E50" s="5"/>
      <c r="F50" s="5"/>
      <c r="G50" s="5"/>
      <c r="H50" s="5"/>
      <c r="I50" s="5"/>
      <c r="J50" s="5"/>
      <c r="K50" s="5"/>
      <c r="L50" s="5"/>
      <c r="M50" s="56"/>
      <c r="N50" s="5"/>
      <c r="O50" s="126"/>
    </row>
    <row r="51" spans="1:15" ht="15.75">
      <c r="A51" s="8"/>
      <c r="B51" s="57" t="s">
        <v>31</v>
      </c>
      <c r="C51" s="16"/>
      <c r="D51" s="16"/>
      <c r="E51" s="10"/>
      <c r="F51" s="10"/>
      <c r="G51" s="10"/>
      <c r="H51" s="10"/>
      <c r="I51" s="10"/>
      <c r="J51" s="10"/>
      <c r="K51" s="10"/>
      <c r="L51" s="10"/>
      <c r="M51" s="58"/>
      <c r="N51" s="10"/>
      <c r="O51" s="126"/>
    </row>
    <row r="52" spans="1:15" ht="15.75">
      <c r="A52" s="8"/>
      <c r="B52" s="16"/>
      <c r="C52" s="16"/>
      <c r="D52" s="16"/>
      <c r="E52" s="10"/>
      <c r="F52" s="10"/>
      <c r="G52" s="10"/>
      <c r="H52" s="10"/>
      <c r="I52" s="10"/>
      <c r="J52" s="10"/>
      <c r="K52" s="10"/>
      <c r="L52" s="10"/>
      <c r="M52" s="58"/>
      <c r="N52" s="10"/>
      <c r="O52" s="126"/>
    </row>
    <row r="53" spans="1:15" s="170" customFormat="1" ht="63">
      <c r="A53" s="191"/>
      <c r="B53" s="192" t="s">
        <v>32</v>
      </c>
      <c r="C53" s="193" t="s">
        <v>137</v>
      </c>
      <c r="D53" s="193"/>
      <c r="E53" s="193" t="s">
        <v>146</v>
      </c>
      <c r="F53" s="193"/>
      <c r="G53" s="193" t="s">
        <v>155</v>
      </c>
      <c r="H53" s="193"/>
      <c r="I53" s="193" t="s">
        <v>164</v>
      </c>
      <c r="J53" s="193"/>
      <c r="K53" s="193" t="s">
        <v>170</v>
      </c>
      <c r="L53" s="193"/>
      <c r="M53" s="194" t="s">
        <v>183</v>
      </c>
      <c r="N53" s="171"/>
      <c r="O53" s="174"/>
    </row>
    <row r="54" spans="1:15" ht="15.75">
      <c r="A54" s="28"/>
      <c r="B54" s="29" t="s">
        <v>33</v>
      </c>
      <c r="C54" s="38">
        <v>180976</v>
      </c>
      <c r="D54" s="38"/>
      <c r="E54" s="59">
        <v>87717</v>
      </c>
      <c r="F54" s="38"/>
      <c r="G54" s="38">
        <f>5412+8+1302</f>
        <v>6722</v>
      </c>
      <c r="H54" s="38"/>
      <c r="I54" s="38">
        <f>1302+8</f>
        <v>1310</v>
      </c>
      <c r="J54" s="38"/>
      <c r="K54" s="38">
        <v>0</v>
      </c>
      <c r="L54" s="38"/>
      <c r="M54" s="59">
        <f>E54-G54+I54-K54</f>
        <v>82305</v>
      </c>
      <c r="N54" s="29"/>
      <c r="O54" s="126"/>
    </row>
    <row r="55" spans="1:15" ht="15.75">
      <c r="A55" s="28"/>
      <c r="B55" s="29" t="s">
        <v>34</v>
      </c>
      <c r="C55" s="38">
        <v>24</v>
      </c>
      <c r="D55" s="38"/>
      <c r="E55" s="59">
        <v>0</v>
      </c>
      <c r="F55" s="38"/>
      <c r="G55" s="38">
        <v>0</v>
      </c>
      <c r="H55" s="38"/>
      <c r="I55" s="38">
        <v>0</v>
      </c>
      <c r="J55" s="38"/>
      <c r="K55" s="38">
        <v>0</v>
      </c>
      <c r="L55" s="38"/>
      <c r="M55" s="59">
        <f>E55-G55</f>
        <v>0</v>
      </c>
      <c r="N55" s="29"/>
      <c r="O55" s="126"/>
    </row>
    <row r="56" spans="1:15" ht="15.75">
      <c r="A56" s="28"/>
      <c r="B56" s="29"/>
      <c r="C56" s="38"/>
      <c r="D56" s="38"/>
      <c r="E56" s="59"/>
      <c r="F56" s="38"/>
      <c r="G56" s="38"/>
      <c r="H56" s="38"/>
      <c r="I56" s="38"/>
      <c r="J56" s="38"/>
      <c r="K56" s="38"/>
      <c r="L56" s="38"/>
      <c r="M56" s="59"/>
      <c r="N56" s="29"/>
      <c r="O56" s="126"/>
    </row>
    <row r="57" spans="1:15" ht="15.75">
      <c r="A57" s="28"/>
      <c r="B57" s="29" t="s">
        <v>35</v>
      </c>
      <c r="C57" s="38">
        <f>SUM(C54:C56)</f>
        <v>181000</v>
      </c>
      <c r="D57" s="38"/>
      <c r="E57" s="60">
        <f>E54</f>
        <v>87717</v>
      </c>
      <c r="F57" s="38"/>
      <c r="G57" s="38">
        <f>SUM(G54:G56)</f>
        <v>6722</v>
      </c>
      <c r="H57" s="38"/>
      <c r="I57" s="38">
        <f>SUM(I54:I56)</f>
        <v>1310</v>
      </c>
      <c r="J57" s="38"/>
      <c r="K57" s="38">
        <f>SUM(K54:K56)</f>
        <v>0</v>
      </c>
      <c r="L57" s="38"/>
      <c r="M57" s="60">
        <f>SUM(M54:M56)</f>
        <v>82305</v>
      </c>
      <c r="N57" s="29"/>
      <c r="O57" s="126"/>
    </row>
    <row r="58" spans="1:15" ht="15.75">
      <c r="A58" s="28"/>
      <c r="B58" s="29"/>
      <c r="C58" s="38"/>
      <c r="D58" s="38"/>
      <c r="E58" s="38"/>
      <c r="F58" s="38"/>
      <c r="G58" s="38"/>
      <c r="H58" s="38"/>
      <c r="I58" s="38"/>
      <c r="J58" s="38"/>
      <c r="K58" s="38"/>
      <c r="L58" s="38"/>
      <c r="M58" s="60"/>
      <c r="N58" s="29"/>
      <c r="O58" s="126"/>
    </row>
    <row r="59" spans="1:15" ht="15.75">
      <c r="A59" s="8"/>
      <c r="B59" s="155" t="s">
        <v>36</v>
      </c>
      <c r="C59" s="61"/>
      <c r="D59" s="61"/>
      <c r="E59" s="61"/>
      <c r="F59" s="61"/>
      <c r="G59" s="61"/>
      <c r="H59" s="61"/>
      <c r="I59" s="61"/>
      <c r="J59" s="61"/>
      <c r="K59" s="61"/>
      <c r="L59" s="61"/>
      <c r="M59" s="62"/>
      <c r="N59" s="10"/>
      <c r="O59" s="126"/>
    </row>
    <row r="60" spans="1:15" ht="15.75">
      <c r="A60" s="8"/>
      <c r="B60" s="10"/>
      <c r="C60" s="61"/>
      <c r="D60" s="61"/>
      <c r="E60" s="61"/>
      <c r="F60" s="61"/>
      <c r="G60" s="61"/>
      <c r="H60" s="61"/>
      <c r="I60" s="61"/>
      <c r="J60" s="61"/>
      <c r="K60" s="61"/>
      <c r="L60" s="61"/>
      <c r="M60" s="62"/>
      <c r="N60" s="10"/>
      <c r="O60" s="126"/>
    </row>
    <row r="61" spans="1:15" ht="15.75">
      <c r="A61" s="28"/>
      <c r="B61" s="29" t="s">
        <v>33</v>
      </c>
      <c r="C61" s="38"/>
      <c r="D61" s="38"/>
      <c r="E61" s="38"/>
      <c r="F61" s="38"/>
      <c r="G61" s="38"/>
      <c r="H61" s="38"/>
      <c r="I61" s="38"/>
      <c r="J61" s="38"/>
      <c r="K61" s="38"/>
      <c r="L61" s="38"/>
      <c r="M61" s="60"/>
      <c r="N61" s="29"/>
      <c r="O61" s="126"/>
    </row>
    <row r="62" spans="1:15" ht="15.75">
      <c r="A62" s="28"/>
      <c r="B62" s="29" t="s">
        <v>34</v>
      </c>
      <c r="C62" s="38"/>
      <c r="D62" s="38"/>
      <c r="E62" s="38"/>
      <c r="F62" s="38"/>
      <c r="G62" s="38"/>
      <c r="H62" s="38"/>
      <c r="I62" s="38"/>
      <c r="J62" s="38"/>
      <c r="K62" s="38"/>
      <c r="L62" s="38"/>
      <c r="M62" s="60"/>
      <c r="N62" s="29"/>
      <c r="O62" s="126"/>
    </row>
    <row r="63" spans="1:15" ht="15.75">
      <c r="A63" s="28"/>
      <c r="B63" s="29"/>
      <c r="C63" s="38"/>
      <c r="D63" s="38"/>
      <c r="E63" s="38"/>
      <c r="F63" s="38"/>
      <c r="G63" s="38"/>
      <c r="H63" s="38"/>
      <c r="I63" s="38"/>
      <c r="J63" s="38"/>
      <c r="K63" s="38"/>
      <c r="L63" s="38"/>
      <c r="M63" s="60"/>
      <c r="N63" s="29"/>
      <c r="O63" s="126"/>
    </row>
    <row r="64" spans="1:15" ht="15.75">
      <c r="A64" s="28"/>
      <c r="B64" s="29" t="s">
        <v>35</v>
      </c>
      <c r="C64" s="38"/>
      <c r="D64" s="38"/>
      <c r="E64" s="38"/>
      <c r="F64" s="38"/>
      <c r="G64" s="38"/>
      <c r="H64" s="38"/>
      <c r="I64" s="38"/>
      <c r="J64" s="38"/>
      <c r="K64" s="38"/>
      <c r="L64" s="38"/>
      <c r="M64" s="38"/>
      <c r="N64" s="29"/>
      <c r="O64" s="126"/>
    </row>
    <row r="65" spans="1:15" ht="15.75">
      <c r="A65" s="28"/>
      <c r="B65" s="29"/>
      <c r="C65" s="38"/>
      <c r="D65" s="38"/>
      <c r="E65" s="38"/>
      <c r="F65" s="38"/>
      <c r="G65" s="38"/>
      <c r="H65" s="38"/>
      <c r="I65" s="38"/>
      <c r="J65" s="38"/>
      <c r="K65" s="38"/>
      <c r="L65" s="38"/>
      <c r="M65" s="38"/>
      <c r="N65" s="29"/>
      <c r="O65" s="126"/>
    </row>
    <row r="66" spans="1:15" ht="15.75">
      <c r="A66" s="28"/>
      <c r="B66" s="29" t="s">
        <v>37</v>
      </c>
      <c r="C66" s="38">
        <v>0</v>
      </c>
      <c r="D66" s="38"/>
      <c r="E66" s="38">
        <v>0</v>
      </c>
      <c r="F66" s="38"/>
      <c r="G66" s="38"/>
      <c r="H66" s="38"/>
      <c r="I66" s="38"/>
      <c r="J66" s="38"/>
      <c r="K66" s="38"/>
      <c r="L66" s="38"/>
      <c r="M66" s="59">
        <f>E66-G66+I66-K66</f>
        <v>0</v>
      </c>
      <c r="N66" s="29"/>
      <c r="O66" s="126"/>
    </row>
    <row r="67" spans="1:15" ht="15.75">
      <c r="A67" s="28"/>
      <c r="B67" s="29" t="s">
        <v>38</v>
      </c>
      <c r="C67" s="38">
        <v>0</v>
      </c>
      <c r="D67" s="38"/>
      <c r="E67" s="38">
        <v>0</v>
      </c>
      <c r="F67" s="38"/>
      <c r="G67" s="38"/>
      <c r="H67" s="38"/>
      <c r="I67" s="38"/>
      <c r="J67" s="38"/>
      <c r="K67" s="38"/>
      <c r="L67" s="38"/>
      <c r="M67" s="60">
        <v>0</v>
      </c>
      <c r="N67" s="29"/>
      <c r="O67" s="126"/>
    </row>
    <row r="68" spans="1:15" ht="15.75">
      <c r="A68" s="28"/>
      <c r="B68" s="29" t="s">
        <v>39</v>
      </c>
      <c r="C68" s="38">
        <v>0</v>
      </c>
      <c r="D68" s="38"/>
      <c r="E68" s="38">
        <v>0</v>
      </c>
      <c r="F68" s="38"/>
      <c r="G68" s="38"/>
      <c r="H68" s="38"/>
      <c r="I68" s="38"/>
      <c r="J68" s="38"/>
      <c r="K68" s="38"/>
      <c r="L68" s="38"/>
      <c r="M68" s="60">
        <v>0</v>
      </c>
      <c r="N68" s="29"/>
      <c r="O68" s="126"/>
    </row>
    <row r="69" spans="1:15" ht="15.75">
      <c r="A69" s="28"/>
      <c r="B69" s="29" t="s">
        <v>40</v>
      </c>
      <c r="C69" s="60">
        <f>SUM(C57:C68)</f>
        <v>181000</v>
      </c>
      <c r="D69" s="60"/>
      <c r="E69" s="60">
        <f>SUM(E57:E68)</f>
        <v>87717</v>
      </c>
      <c r="F69" s="38"/>
      <c r="G69" s="60"/>
      <c r="H69" s="38"/>
      <c r="I69" s="60"/>
      <c r="J69" s="38"/>
      <c r="K69" s="60"/>
      <c r="L69" s="38"/>
      <c r="M69" s="60">
        <f>SUM(M57:M68)</f>
        <v>82305</v>
      </c>
      <c r="N69" s="29"/>
      <c r="O69" s="126"/>
    </row>
    <row r="70" spans="1:15" ht="15.75">
      <c r="A70" s="28"/>
      <c r="B70" s="29"/>
      <c r="C70" s="38"/>
      <c r="D70" s="38"/>
      <c r="E70" s="38"/>
      <c r="F70" s="38"/>
      <c r="G70" s="38"/>
      <c r="H70" s="38"/>
      <c r="I70" s="38"/>
      <c r="J70" s="38"/>
      <c r="K70" s="38"/>
      <c r="L70" s="38"/>
      <c r="M70" s="60"/>
      <c r="N70" s="29"/>
      <c r="O70" s="126"/>
    </row>
    <row r="71" spans="1:15" ht="15.75">
      <c r="A71" s="8"/>
      <c r="B71" s="10"/>
      <c r="C71" s="10"/>
      <c r="D71" s="10"/>
      <c r="E71" s="10"/>
      <c r="F71" s="10"/>
      <c r="G71" s="10"/>
      <c r="H71" s="10"/>
      <c r="I71" s="10"/>
      <c r="J71" s="10"/>
      <c r="K71" s="10"/>
      <c r="L71" s="10"/>
      <c r="M71" s="10"/>
      <c r="N71" s="10"/>
      <c r="O71" s="126"/>
    </row>
    <row r="72" spans="1:15" ht="15.75">
      <c r="A72" s="8"/>
      <c r="B72" s="57" t="s">
        <v>41</v>
      </c>
      <c r="C72" s="17"/>
      <c r="D72" s="17"/>
      <c r="E72" s="17"/>
      <c r="F72" s="17"/>
      <c r="G72" s="17"/>
      <c r="H72" s="17"/>
      <c r="I72" s="17"/>
      <c r="J72" s="21"/>
      <c r="K72" s="21" t="s">
        <v>171</v>
      </c>
      <c r="L72" s="21"/>
      <c r="M72" s="21" t="s">
        <v>184</v>
      </c>
      <c r="N72" s="10"/>
      <c r="O72" s="126"/>
    </row>
    <row r="73" spans="1:15" ht="15.75">
      <c r="A73" s="28"/>
      <c r="B73" s="29" t="s">
        <v>42</v>
      </c>
      <c r="C73" s="29"/>
      <c r="D73" s="29"/>
      <c r="E73" s="29"/>
      <c r="F73" s="29"/>
      <c r="G73" s="29"/>
      <c r="H73" s="29"/>
      <c r="I73" s="29"/>
      <c r="J73" s="29"/>
      <c r="K73" s="38">
        <v>0</v>
      </c>
      <c r="L73" s="29"/>
      <c r="M73" s="59">
        <v>0</v>
      </c>
      <c r="N73" s="29"/>
      <c r="O73" s="126"/>
    </row>
    <row r="74" spans="1:15" ht="15.75">
      <c r="A74" s="28"/>
      <c r="B74" s="29" t="s">
        <v>43</v>
      </c>
      <c r="C74" s="46" t="s">
        <v>138</v>
      </c>
      <c r="D74" s="46"/>
      <c r="E74" s="64">
        <f>M46</f>
        <v>38007</v>
      </c>
      <c r="F74" s="29"/>
      <c r="G74" s="29"/>
      <c r="H74" s="29"/>
      <c r="I74" s="29"/>
      <c r="J74" s="29"/>
      <c r="K74" s="38">
        <v>6722</v>
      </c>
      <c r="L74" s="29"/>
      <c r="M74" s="59"/>
      <c r="N74" s="29"/>
      <c r="O74" s="126"/>
    </row>
    <row r="75" spans="1:15" ht="15.75">
      <c r="A75" s="28"/>
      <c r="B75" s="29" t="s">
        <v>44</v>
      </c>
      <c r="C75" s="29"/>
      <c r="D75" s="29"/>
      <c r="E75" s="29"/>
      <c r="F75" s="29"/>
      <c r="G75" s="29"/>
      <c r="H75" s="29"/>
      <c r="I75" s="29"/>
      <c r="J75" s="29"/>
      <c r="K75" s="38"/>
      <c r="L75" s="29"/>
      <c r="M75" s="59">
        <f>1387+598+36+16-765-13-7</f>
        <v>1252</v>
      </c>
      <c r="N75" s="29"/>
      <c r="O75" s="126"/>
    </row>
    <row r="76" spans="1:15" ht="15.75">
      <c r="A76" s="28"/>
      <c r="B76" s="29" t="s">
        <v>45</v>
      </c>
      <c r="C76" s="29"/>
      <c r="D76" s="29"/>
      <c r="E76" s="29"/>
      <c r="F76" s="29"/>
      <c r="G76" s="29"/>
      <c r="H76" s="29"/>
      <c r="I76" s="29"/>
      <c r="J76" s="29"/>
      <c r="K76" s="38"/>
      <c r="L76" s="29"/>
      <c r="M76" s="59">
        <v>0</v>
      </c>
      <c r="N76" s="29"/>
      <c r="O76" s="126"/>
    </row>
    <row r="77" spans="1:15" ht="15.75">
      <c r="A77" s="28"/>
      <c r="B77" s="29" t="s">
        <v>46</v>
      </c>
      <c r="C77" s="29"/>
      <c r="D77" s="29"/>
      <c r="E77" s="29"/>
      <c r="F77" s="29"/>
      <c r="G77" s="29"/>
      <c r="H77" s="29"/>
      <c r="I77" s="29"/>
      <c r="J77" s="29"/>
      <c r="K77" s="38">
        <f>SUM(K73:K76)</f>
        <v>6722</v>
      </c>
      <c r="L77" s="29"/>
      <c r="M77" s="60">
        <f>SUM(M73:M76)</f>
        <v>1252</v>
      </c>
      <c r="N77" s="29"/>
      <c r="O77" s="126"/>
    </row>
    <row r="78" spans="1:15" ht="15.75">
      <c r="A78" s="28"/>
      <c r="B78" s="29" t="s">
        <v>47</v>
      </c>
      <c r="C78" s="29"/>
      <c r="D78" s="29"/>
      <c r="E78" s="29"/>
      <c r="F78" s="29"/>
      <c r="G78" s="29"/>
      <c r="H78" s="29"/>
      <c r="I78" s="29"/>
      <c r="J78" s="29"/>
      <c r="K78" s="38">
        <v>0</v>
      </c>
      <c r="L78" s="29"/>
      <c r="M78" s="59">
        <v>0</v>
      </c>
      <c r="N78" s="29"/>
      <c r="O78" s="126"/>
    </row>
    <row r="79" spans="1:15" ht="15.75">
      <c r="A79" s="28"/>
      <c r="B79" s="29" t="s">
        <v>48</v>
      </c>
      <c r="C79" s="29"/>
      <c r="D79" s="29"/>
      <c r="E79" s="29"/>
      <c r="F79" s="29"/>
      <c r="G79" s="29"/>
      <c r="H79" s="29"/>
      <c r="I79" s="29"/>
      <c r="J79" s="29"/>
      <c r="K79" s="38">
        <f>K77+K78</f>
        <v>6722</v>
      </c>
      <c r="L79" s="29"/>
      <c r="M79" s="60">
        <f>M77+M78</f>
        <v>1252</v>
      </c>
      <c r="N79" s="29"/>
      <c r="O79" s="126"/>
    </row>
    <row r="80" spans="1:15" ht="15.75">
      <c r="A80" s="28"/>
      <c r="B80" s="185" t="s">
        <v>49</v>
      </c>
      <c r="C80" s="65"/>
      <c r="D80" s="65"/>
      <c r="E80" s="29"/>
      <c r="F80" s="29"/>
      <c r="G80" s="29"/>
      <c r="H80" s="29"/>
      <c r="I80" s="29"/>
      <c r="J80" s="29"/>
      <c r="K80" s="38"/>
      <c r="L80" s="29"/>
      <c r="M80" s="59"/>
      <c r="N80" s="29"/>
      <c r="O80" s="126"/>
    </row>
    <row r="81" spans="1:15" ht="15.75">
      <c r="A81" s="28">
        <v>1</v>
      </c>
      <c r="B81" s="29" t="s">
        <v>50</v>
      </c>
      <c r="C81" s="29"/>
      <c r="D81" s="29"/>
      <c r="E81" s="29"/>
      <c r="F81" s="29"/>
      <c r="G81" s="29"/>
      <c r="H81" s="29"/>
      <c r="I81" s="29"/>
      <c r="J81" s="29"/>
      <c r="K81" s="29"/>
      <c r="L81" s="29"/>
      <c r="M81" s="59">
        <v>0</v>
      </c>
      <c r="N81" s="29"/>
      <c r="O81" s="126"/>
    </row>
    <row r="82" spans="1:15" ht="15.75">
      <c r="A82" s="28">
        <v>2</v>
      </c>
      <c r="B82" s="29" t="s">
        <v>51</v>
      </c>
      <c r="C82" s="29"/>
      <c r="D82" s="29"/>
      <c r="E82" s="29"/>
      <c r="F82" s="29"/>
      <c r="G82" s="29"/>
      <c r="H82" s="29"/>
      <c r="I82" s="29"/>
      <c r="J82" s="29"/>
      <c r="K82" s="29"/>
      <c r="L82" s="29"/>
      <c r="M82" s="59">
        <v>-4</v>
      </c>
      <c r="N82" s="29"/>
      <c r="O82" s="126"/>
    </row>
    <row r="83" spans="1:15" ht="15.75">
      <c r="A83" s="28">
        <v>3</v>
      </c>
      <c r="B83" s="29" t="s">
        <v>52</v>
      </c>
      <c r="C83" s="29"/>
      <c r="D83" s="29"/>
      <c r="E83" s="29"/>
      <c r="F83" s="29"/>
      <c r="G83" s="29"/>
      <c r="H83" s="29"/>
      <c r="I83" s="29"/>
      <c r="J83" s="29"/>
      <c r="K83" s="29"/>
      <c r="L83" s="29"/>
      <c r="M83" s="59">
        <f>-65-3</f>
        <v>-68</v>
      </c>
      <c r="N83" s="29"/>
      <c r="O83" s="126"/>
    </row>
    <row r="84" spans="1:15" ht="15.75">
      <c r="A84" s="28">
        <v>4</v>
      </c>
      <c r="B84" s="29" t="s">
        <v>53</v>
      </c>
      <c r="C84" s="29"/>
      <c r="D84" s="29"/>
      <c r="E84" s="29"/>
      <c r="F84" s="29"/>
      <c r="G84" s="29"/>
      <c r="H84" s="29"/>
      <c r="I84" s="29"/>
      <c r="J84" s="29"/>
      <c r="K84" s="29"/>
      <c r="L84" s="29"/>
      <c r="M84" s="59">
        <v>0</v>
      </c>
      <c r="N84" s="29"/>
      <c r="O84" s="126"/>
    </row>
    <row r="85" spans="1:15" ht="15.75">
      <c r="A85" s="28">
        <v>5</v>
      </c>
      <c r="B85" s="29" t="s">
        <v>54</v>
      </c>
      <c r="C85" s="29"/>
      <c r="D85" s="29"/>
      <c r="E85" s="29"/>
      <c r="F85" s="29"/>
      <c r="G85" s="29"/>
      <c r="H85" s="29"/>
      <c r="I85" s="29"/>
      <c r="J85" s="29"/>
      <c r="K85" s="29"/>
      <c r="L85" s="29"/>
      <c r="M85" s="59">
        <v>-731</v>
      </c>
      <c r="N85" s="29"/>
      <c r="O85" s="126"/>
    </row>
    <row r="86" spans="1:15" ht="15.75">
      <c r="A86" s="28">
        <v>6</v>
      </c>
      <c r="B86" s="29" t="s">
        <v>55</v>
      </c>
      <c r="C86" s="29"/>
      <c r="D86" s="29"/>
      <c r="E86" s="29"/>
      <c r="F86" s="29"/>
      <c r="G86" s="29"/>
      <c r="H86" s="29"/>
      <c r="I86" s="29"/>
      <c r="J86" s="29"/>
      <c r="K86" s="29"/>
      <c r="L86" s="29"/>
      <c r="M86" s="59">
        <v>-3</v>
      </c>
      <c r="N86" s="29"/>
      <c r="O86" s="126"/>
    </row>
    <row r="87" spans="1:15" ht="15.75">
      <c r="A87" s="28">
        <v>7</v>
      </c>
      <c r="B87" s="29" t="s">
        <v>56</v>
      </c>
      <c r="C87" s="29"/>
      <c r="D87" s="29"/>
      <c r="E87" s="29"/>
      <c r="F87" s="29"/>
      <c r="G87" s="29"/>
      <c r="H87" s="29"/>
      <c r="I87" s="29"/>
      <c r="J87" s="29"/>
      <c r="K87" s="29"/>
      <c r="L87" s="29"/>
      <c r="M87" s="59">
        <v>-202</v>
      </c>
      <c r="N87" s="29"/>
      <c r="O87" s="126"/>
    </row>
    <row r="88" spans="1:15" ht="15.75">
      <c r="A88" s="28">
        <v>8</v>
      </c>
      <c r="B88" s="29" t="s">
        <v>57</v>
      </c>
      <c r="C88" s="29"/>
      <c r="D88" s="29"/>
      <c r="E88" s="29"/>
      <c r="F88" s="29"/>
      <c r="G88" s="29"/>
      <c r="H88" s="29"/>
      <c r="I88" s="29"/>
      <c r="J88" s="29"/>
      <c r="K88" s="29"/>
      <c r="L88" s="29"/>
      <c r="M88" s="59">
        <v>0</v>
      </c>
      <c r="N88" s="29"/>
      <c r="O88" s="126"/>
    </row>
    <row r="89" spans="1:15" ht="15.75">
      <c r="A89" s="28">
        <v>9</v>
      </c>
      <c r="B89" s="29" t="s">
        <v>58</v>
      </c>
      <c r="C89" s="29"/>
      <c r="D89" s="29"/>
      <c r="E89" s="29"/>
      <c r="F89" s="29"/>
      <c r="G89" s="29"/>
      <c r="H89" s="29"/>
      <c r="I89" s="29"/>
      <c r="J89" s="29"/>
      <c r="K89" s="29"/>
      <c r="L89" s="29"/>
      <c r="M89" s="59">
        <v>0</v>
      </c>
      <c r="N89" s="29"/>
      <c r="O89" s="126"/>
    </row>
    <row r="90" spans="1:15" ht="15.75">
      <c r="A90" s="28">
        <v>10</v>
      </c>
      <c r="B90" s="29" t="s">
        <v>59</v>
      </c>
      <c r="C90" s="29"/>
      <c r="D90" s="29"/>
      <c r="E90" s="29"/>
      <c r="F90" s="29"/>
      <c r="G90" s="29"/>
      <c r="H90" s="29"/>
      <c r="I90" s="29"/>
      <c r="J90" s="29"/>
      <c r="K90" s="29"/>
      <c r="L90" s="29"/>
      <c r="M90" s="59">
        <v>0</v>
      </c>
      <c r="N90" s="29"/>
      <c r="O90" s="126"/>
    </row>
    <row r="91" spans="1:15" ht="15.75">
      <c r="A91" s="28">
        <v>11</v>
      </c>
      <c r="B91" s="29" t="s">
        <v>60</v>
      </c>
      <c r="C91" s="29"/>
      <c r="D91" s="29"/>
      <c r="E91" s="29"/>
      <c r="F91" s="29"/>
      <c r="G91" s="29"/>
      <c r="H91" s="29"/>
      <c r="I91" s="29"/>
      <c r="J91" s="29"/>
      <c r="K91" s="29"/>
      <c r="L91" s="29"/>
      <c r="M91" s="59">
        <v>0</v>
      </c>
      <c r="N91" s="29"/>
      <c r="O91" s="126"/>
    </row>
    <row r="92" spans="1:15" ht="15.75">
      <c r="A92" s="28">
        <v>12</v>
      </c>
      <c r="B92" s="29" t="s">
        <v>61</v>
      </c>
      <c r="C92" s="29"/>
      <c r="D92" s="29"/>
      <c r="E92" s="29"/>
      <c r="F92" s="29"/>
      <c r="G92" s="29"/>
      <c r="H92" s="29"/>
      <c r="I92" s="29"/>
      <c r="J92" s="29"/>
      <c r="K92" s="29"/>
      <c r="L92" s="29"/>
      <c r="M92" s="59">
        <f>-M79-SUM(M82:M91)</f>
        <v>-244</v>
      </c>
      <c r="N92" s="29"/>
      <c r="O92" s="126"/>
    </row>
    <row r="93" spans="1:15" ht="15.75">
      <c r="A93" s="28"/>
      <c r="B93" s="185" t="s">
        <v>62</v>
      </c>
      <c r="C93" s="65"/>
      <c r="D93" s="65"/>
      <c r="E93" s="29"/>
      <c r="F93" s="29"/>
      <c r="G93" s="29"/>
      <c r="H93" s="29"/>
      <c r="I93" s="29"/>
      <c r="J93" s="29"/>
      <c r="K93" s="29"/>
      <c r="L93" s="29"/>
      <c r="M93" s="66"/>
      <c r="N93" s="29"/>
      <c r="O93" s="126"/>
    </row>
    <row r="94" spans="1:15" ht="15.75">
      <c r="A94" s="28"/>
      <c r="B94" s="29" t="s">
        <v>63</v>
      </c>
      <c r="C94" s="65"/>
      <c r="D94" s="65"/>
      <c r="E94" s="29"/>
      <c r="F94" s="29"/>
      <c r="G94" s="29"/>
      <c r="H94" s="29"/>
      <c r="I94" s="29"/>
      <c r="J94" s="29"/>
      <c r="K94" s="38">
        <f>-K138</f>
        <v>-8</v>
      </c>
      <c r="L94" s="38"/>
      <c r="M94" s="59"/>
      <c r="N94" s="29"/>
      <c r="O94" s="126"/>
    </row>
    <row r="95" spans="1:15" ht="15.75">
      <c r="A95" s="28"/>
      <c r="B95" s="29" t="s">
        <v>64</v>
      </c>
      <c r="C95" s="29"/>
      <c r="D95" s="29"/>
      <c r="E95" s="29"/>
      <c r="F95" s="29"/>
      <c r="G95" s="29"/>
      <c r="H95" s="29"/>
      <c r="I95" s="29"/>
      <c r="J95" s="29"/>
      <c r="K95" s="38">
        <f>-I138</f>
        <v>-1302</v>
      </c>
      <c r="L95" s="38"/>
      <c r="M95" s="59"/>
      <c r="N95" s="29"/>
      <c r="O95" s="126"/>
    </row>
    <row r="96" spans="1:15" ht="15.75">
      <c r="A96" s="28"/>
      <c r="B96" s="29" t="s">
        <v>65</v>
      </c>
      <c r="C96" s="29"/>
      <c r="D96" s="29"/>
      <c r="E96" s="29"/>
      <c r="F96" s="29"/>
      <c r="G96" s="29"/>
      <c r="H96" s="29"/>
      <c r="I96" s="29"/>
      <c r="J96" s="29"/>
      <c r="K96" s="38">
        <v>-3811</v>
      </c>
      <c r="L96" s="38"/>
      <c r="M96" s="59"/>
      <c r="N96" s="29"/>
      <c r="O96" s="126"/>
    </row>
    <row r="97" spans="1:15" ht="15.75">
      <c r="A97" s="28"/>
      <c r="B97" s="29" t="s">
        <v>66</v>
      </c>
      <c r="C97" s="29"/>
      <c r="D97" s="29"/>
      <c r="E97" s="29"/>
      <c r="F97" s="29"/>
      <c r="G97" s="29"/>
      <c r="H97" s="29"/>
      <c r="I97" s="29"/>
      <c r="J97" s="29"/>
      <c r="K97" s="38">
        <v>-1601</v>
      </c>
      <c r="L97" s="38"/>
      <c r="M97" s="59"/>
      <c r="N97" s="29"/>
      <c r="O97" s="126"/>
    </row>
    <row r="98" spans="1:15" ht="15.75">
      <c r="A98" s="28"/>
      <c r="B98" s="29" t="s">
        <v>67</v>
      </c>
      <c r="C98" s="29"/>
      <c r="D98" s="29"/>
      <c r="E98" s="29"/>
      <c r="F98" s="29"/>
      <c r="G98" s="29"/>
      <c r="H98" s="29"/>
      <c r="I98" s="29"/>
      <c r="J98" s="29"/>
      <c r="K98" s="38">
        <f>SUM(K80:K97)</f>
        <v>-6722</v>
      </c>
      <c r="L98" s="38"/>
      <c r="M98" s="38">
        <f>SUM(M80:M97)</f>
        <v>-1252</v>
      </c>
      <c r="N98" s="29"/>
      <c r="O98" s="126"/>
    </row>
    <row r="99" spans="1:15" ht="15.75">
      <c r="A99" s="28"/>
      <c r="B99" s="29" t="s">
        <v>68</v>
      </c>
      <c r="C99" s="29"/>
      <c r="D99" s="29"/>
      <c r="E99" s="29"/>
      <c r="F99" s="29"/>
      <c r="G99" s="29"/>
      <c r="H99" s="29"/>
      <c r="I99" s="29"/>
      <c r="J99" s="29"/>
      <c r="K99" s="38">
        <f>K79+K98</f>
        <v>0</v>
      </c>
      <c r="L99" s="38"/>
      <c r="M99" s="38">
        <f>M79+M98</f>
        <v>0</v>
      </c>
      <c r="N99" s="29"/>
      <c r="O99" s="126"/>
    </row>
    <row r="100" spans="1:15" ht="15.75">
      <c r="A100" s="28"/>
      <c r="B100" s="29"/>
      <c r="C100" s="29"/>
      <c r="D100" s="29"/>
      <c r="E100" s="29"/>
      <c r="F100" s="29"/>
      <c r="G100" s="29"/>
      <c r="H100" s="29"/>
      <c r="I100" s="29"/>
      <c r="J100" s="29"/>
      <c r="K100" s="38"/>
      <c r="L100" s="38"/>
      <c r="M100" s="38"/>
      <c r="N100" s="29"/>
      <c r="O100" s="126"/>
    </row>
    <row r="101" spans="1:15" ht="15.75">
      <c r="A101" s="8"/>
      <c r="B101" s="10"/>
      <c r="C101" s="10"/>
      <c r="D101" s="10"/>
      <c r="E101" s="10"/>
      <c r="F101" s="10"/>
      <c r="G101" s="10"/>
      <c r="H101" s="10"/>
      <c r="I101" s="10"/>
      <c r="J101" s="10"/>
      <c r="K101" s="10"/>
      <c r="L101" s="10"/>
      <c r="M101" s="58"/>
      <c r="N101" s="10"/>
      <c r="O101" s="126"/>
    </row>
    <row r="102" spans="1:15" ht="19.5" thickBot="1">
      <c r="A102" s="132"/>
      <c r="B102" s="133" t="str">
        <f>B49</f>
        <v>FFP4 INVESTOR REPORT QUARTER ENDING JANUARY 2004</v>
      </c>
      <c r="C102" s="134"/>
      <c r="D102" s="134"/>
      <c r="E102" s="134"/>
      <c r="F102" s="134"/>
      <c r="G102" s="134"/>
      <c r="H102" s="134"/>
      <c r="I102" s="134"/>
      <c r="J102" s="134"/>
      <c r="K102" s="134"/>
      <c r="L102" s="134"/>
      <c r="M102" s="140"/>
      <c r="N102" s="136"/>
      <c r="O102" s="126"/>
    </row>
    <row r="103" spans="1:15" ht="15.75">
      <c r="A103" s="2"/>
      <c r="B103" s="77" t="s">
        <v>69</v>
      </c>
      <c r="C103" s="18"/>
      <c r="D103" s="18"/>
      <c r="E103" s="5"/>
      <c r="F103" s="5"/>
      <c r="G103" s="5"/>
      <c r="H103" s="5"/>
      <c r="I103" s="5"/>
      <c r="J103" s="5"/>
      <c r="K103" s="5"/>
      <c r="L103" s="5"/>
      <c r="M103" s="56"/>
      <c r="N103" s="5"/>
      <c r="O103" s="126"/>
    </row>
    <row r="104" spans="1:15" ht="15.75">
      <c r="A104" s="8"/>
      <c r="B104" s="24"/>
      <c r="C104" s="16"/>
      <c r="D104" s="16"/>
      <c r="E104" s="10"/>
      <c r="F104" s="10"/>
      <c r="G104" s="10"/>
      <c r="H104" s="10"/>
      <c r="I104" s="10"/>
      <c r="J104" s="10"/>
      <c r="K104" s="10"/>
      <c r="L104" s="10"/>
      <c r="M104" s="58"/>
      <c r="N104" s="10"/>
      <c r="O104" s="126"/>
    </row>
    <row r="105" spans="1:15" ht="15.75">
      <c r="A105" s="8"/>
      <c r="B105" s="186" t="s">
        <v>70</v>
      </c>
      <c r="C105" s="16"/>
      <c r="D105" s="16"/>
      <c r="E105" s="10"/>
      <c r="F105" s="10"/>
      <c r="G105" s="10"/>
      <c r="H105" s="10"/>
      <c r="I105" s="10"/>
      <c r="J105" s="10"/>
      <c r="K105" s="10"/>
      <c r="L105" s="10"/>
      <c r="M105" s="58"/>
      <c r="N105" s="10"/>
      <c r="O105" s="126"/>
    </row>
    <row r="106" spans="1:15" ht="15.75">
      <c r="A106" s="28"/>
      <c r="B106" s="29" t="s">
        <v>71</v>
      </c>
      <c r="C106" s="29"/>
      <c r="D106" s="29"/>
      <c r="E106" s="29"/>
      <c r="F106" s="29"/>
      <c r="G106" s="29"/>
      <c r="H106" s="29"/>
      <c r="I106" s="29"/>
      <c r="J106" s="29"/>
      <c r="K106" s="29"/>
      <c r="L106" s="29"/>
      <c r="M106" s="59">
        <v>3620</v>
      </c>
      <c r="N106" s="29"/>
      <c r="O106" s="126"/>
    </row>
    <row r="107" spans="1:15" ht="15.75">
      <c r="A107" s="28"/>
      <c r="B107" s="29" t="s">
        <v>72</v>
      </c>
      <c r="C107" s="29"/>
      <c r="D107" s="29"/>
      <c r="E107" s="29"/>
      <c r="F107" s="29"/>
      <c r="G107" s="29"/>
      <c r="H107" s="29"/>
      <c r="I107" s="29"/>
      <c r="J107" s="29"/>
      <c r="K107" s="29"/>
      <c r="L107" s="29"/>
      <c r="M107" s="59">
        <v>3620</v>
      </c>
      <c r="N107" s="29"/>
      <c r="O107" s="126"/>
    </row>
    <row r="108" spans="1:15" ht="15.75">
      <c r="A108" s="28"/>
      <c r="B108" s="29" t="s">
        <v>73</v>
      </c>
      <c r="C108" s="29"/>
      <c r="D108" s="29"/>
      <c r="E108" s="29"/>
      <c r="F108" s="29"/>
      <c r="G108" s="29"/>
      <c r="H108" s="29"/>
      <c r="I108" s="29"/>
      <c r="J108" s="29"/>
      <c r="K108" s="29"/>
      <c r="L108" s="29"/>
      <c r="M108" s="59">
        <v>0</v>
      </c>
      <c r="N108" s="29"/>
      <c r="O108" s="126"/>
    </row>
    <row r="109" spans="1:15" ht="15.75">
      <c r="A109" s="28"/>
      <c r="B109" s="29" t="s">
        <v>74</v>
      </c>
      <c r="C109" s="29"/>
      <c r="D109" s="29"/>
      <c r="E109" s="29"/>
      <c r="F109" s="29"/>
      <c r="G109" s="29"/>
      <c r="H109" s="29"/>
      <c r="I109" s="29"/>
      <c r="J109" s="29"/>
      <c r="K109" s="29"/>
      <c r="L109" s="29"/>
      <c r="M109" s="59">
        <v>0</v>
      </c>
      <c r="N109" s="29"/>
      <c r="O109" s="126"/>
    </row>
    <row r="110" spans="1:15" ht="15.75">
      <c r="A110" s="28"/>
      <c r="B110" s="29" t="s">
        <v>75</v>
      </c>
      <c r="C110" s="29"/>
      <c r="D110" s="29"/>
      <c r="E110" s="29"/>
      <c r="F110" s="29"/>
      <c r="G110" s="29"/>
      <c r="H110" s="29"/>
      <c r="I110" s="29"/>
      <c r="J110" s="29"/>
      <c r="K110" s="29"/>
      <c r="L110" s="29"/>
      <c r="M110" s="59">
        <v>0</v>
      </c>
      <c r="N110" s="29"/>
      <c r="O110" s="126"/>
    </row>
    <row r="111" spans="1:15" ht="15.75">
      <c r="A111" s="28"/>
      <c r="B111" s="29" t="s">
        <v>54</v>
      </c>
      <c r="C111" s="29"/>
      <c r="D111" s="29"/>
      <c r="E111" s="29"/>
      <c r="F111" s="29"/>
      <c r="G111" s="29"/>
      <c r="H111" s="29"/>
      <c r="I111" s="29"/>
      <c r="J111" s="29"/>
      <c r="K111" s="29"/>
      <c r="L111" s="29"/>
      <c r="M111" s="59">
        <v>0</v>
      </c>
      <c r="N111" s="29"/>
      <c r="O111" s="126"/>
    </row>
    <row r="112" spans="1:15" ht="15.75">
      <c r="A112" s="28"/>
      <c r="B112" s="29" t="s">
        <v>56</v>
      </c>
      <c r="C112" s="29"/>
      <c r="D112" s="29"/>
      <c r="E112" s="29"/>
      <c r="F112" s="29"/>
      <c r="G112" s="29"/>
      <c r="H112" s="29"/>
      <c r="I112" s="29"/>
      <c r="J112" s="29"/>
      <c r="K112" s="29"/>
      <c r="L112" s="29"/>
      <c r="M112" s="59">
        <v>0</v>
      </c>
      <c r="N112" s="29"/>
      <c r="O112" s="126"/>
    </row>
    <row r="113" spans="1:15" ht="15.75">
      <c r="A113" s="28"/>
      <c r="B113" s="29" t="s">
        <v>76</v>
      </c>
      <c r="C113" s="29"/>
      <c r="D113" s="29"/>
      <c r="E113" s="29"/>
      <c r="F113" s="29"/>
      <c r="G113" s="29"/>
      <c r="H113" s="29"/>
      <c r="I113" s="29"/>
      <c r="J113" s="29"/>
      <c r="K113" s="29"/>
      <c r="L113" s="29"/>
      <c r="M113" s="59">
        <f>SUM(M107:M111)</f>
        <v>3620</v>
      </c>
      <c r="N113" s="29"/>
      <c r="O113" s="126"/>
    </row>
    <row r="114" spans="1:15" ht="15.75">
      <c r="A114" s="28"/>
      <c r="B114" s="29"/>
      <c r="C114" s="29"/>
      <c r="D114" s="29"/>
      <c r="E114" s="29"/>
      <c r="F114" s="29"/>
      <c r="G114" s="29"/>
      <c r="H114" s="29"/>
      <c r="I114" s="29"/>
      <c r="J114" s="29"/>
      <c r="K114" s="29"/>
      <c r="L114" s="29"/>
      <c r="M114" s="67"/>
      <c r="N114" s="29"/>
      <c r="O114" s="126"/>
    </row>
    <row r="115" spans="1:15" ht="15.75">
      <c r="A115" s="8"/>
      <c r="B115" s="186" t="s">
        <v>38</v>
      </c>
      <c r="C115" s="10"/>
      <c r="D115" s="10"/>
      <c r="E115" s="10"/>
      <c r="F115" s="10"/>
      <c r="G115" s="10"/>
      <c r="H115" s="10"/>
      <c r="I115" s="10"/>
      <c r="J115" s="10"/>
      <c r="K115" s="10"/>
      <c r="L115" s="10"/>
      <c r="M115" s="58"/>
      <c r="N115" s="10"/>
      <c r="O115" s="126"/>
    </row>
    <row r="116" spans="1:15" ht="15.75">
      <c r="A116" s="28"/>
      <c r="B116" s="29" t="s">
        <v>77</v>
      </c>
      <c r="C116" s="29"/>
      <c r="D116" s="29"/>
      <c r="E116" s="68"/>
      <c r="F116" s="29"/>
      <c r="G116" s="29"/>
      <c r="H116" s="29"/>
      <c r="I116" s="29"/>
      <c r="J116" s="29"/>
      <c r="K116" s="29"/>
      <c r="L116" s="29"/>
      <c r="M116" s="69" t="s">
        <v>173</v>
      </c>
      <c r="N116" s="29"/>
      <c r="O116" s="126"/>
    </row>
    <row r="117" spans="1:15" ht="15.75">
      <c r="A117" s="28"/>
      <c r="B117" s="29" t="s">
        <v>78</v>
      </c>
      <c r="C117" s="157"/>
      <c r="D117" s="157"/>
      <c r="E117" s="157"/>
      <c r="F117" s="157"/>
      <c r="G117" s="157"/>
      <c r="H117" s="157"/>
      <c r="I117" s="157"/>
      <c r="J117" s="157"/>
      <c r="K117" s="157"/>
      <c r="L117" s="157"/>
      <c r="M117" s="69" t="s">
        <v>173</v>
      </c>
      <c r="N117" s="29"/>
      <c r="O117" s="126"/>
    </row>
    <row r="118" spans="1:15" ht="15.75">
      <c r="A118" s="28"/>
      <c r="B118" s="29" t="s">
        <v>79</v>
      </c>
      <c r="C118" s="29"/>
      <c r="D118" s="29"/>
      <c r="E118" s="29"/>
      <c r="F118" s="29"/>
      <c r="G118" s="29"/>
      <c r="H118" s="29"/>
      <c r="I118" s="29"/>
      <c r="J118" s="29"/>
      <c r="K118" s="29"/>
      <c r="L118" s="29"/>
      <c r="M118" s="69" t="s">
        <v>173</v>
      </c>
      <c r="N118" s="29"/>
      <c r="O118" s="126"/>
    </row>
    <row r="119" spans="1:15" ht="15.75">
      <c r="A119" s="28"/>
      <c r="B119" s="29" t="s">
        <v>80</v>
      </c>
      <c r="C119" s="29"/>
      <c r="D119" s="29"/>
      <c r="E119" s="29"/>
      <c r="F119" s="29"/>
      <c r="G119" s="29"/>
      <c r="H119" s="29"/>
      <c r="I119" s="29"/>
      <c r="J119" s="29"/>
      <c r="K119" s="29"/>
      <c r="L119" s="29"/>
      <c r="M119" s="69" t="s">
        <v>173</v>
      </c>
      <c r="N119" s="29"/>
      <c r="O119" s="126"/>
    </row>
    <row r="120" spans="1:15" ht="15.75">
      <c r="A120" s="28"/>
      <c r="B120" s="29"/>
      <c r="C120" s="29"/>
      <c r="D120" s="29"/>
      <c r="E120" s="29"/>
      <c r="F120" s="29"/>
      <c r="G120" s="29"/>
      <c r="H120" s="29"/>
      <c r="I120" s="29"/>
      <c r="J120" s="29"/>
      <c r="K120" s="29"/>
      <c r="L120" s="29"/>
      <c r="M120" s="67"/>
      <c r="N120" s="29"/>
      <c r="O120" s="126"/>
    </row>
    <row r="121" spans="1:15" ht="15.75">
      <c r="A121" s="8"/>
      <c r="B121" s="186" t="s">
        <v>81</v>
      </c>
      <c r="C121" s="16"/>
      <c r="D121" s="16"/>
      <c r="E121" s="10"/>
      <c r="F121" s="10"/>
      <c r="G121" s="10"/>
      <c r="H121" s="10"/>
      <c r="I121" s="10"/>
      <c r="J121" s="10"/>
      <c r="K121" s="10"/>
      <c r="L121" s="10"/>
      <c r="M121" s="70"/>
      <c r="N121" s="10"/>
      <c r="O121" s="126"/>
    </row>
    <row r="122" spans="1:15" ht="15.75">
      <c r="A122" s="28"/>
      <c r="B122" s="29" t="s">
        <v>82</v>
      </c>
      <c r="C122" s="29"/>
      <c r="D122" s="29"/>
      <c r="E122" s="29"/>
      <c r="F122" s="29"/>
      <c r="G122" s="29"/>
      <c r="H122" s="29"/>
      <c r="I122" s="29"/>
      <c r="J122" s="29"/>
      <c r="K122" s="29"/>
      <c r="L122" s="29"/>
      <c r="M122" s="59">
        <v>0</v>
      </c>
      <c r="N122" s="29"/>
      <c r="O122" s="126"/>
    </row>
    <row r="123" spans="1:15" ht="15.75">
      <c r="A123" s="28"/>
      <c r="B123" s="29" t="s">
        <v>83</v>
      </c>
      <c r="C123" s="29"/>
      <c r="D123" s="29"/>
      <c r="E123" s="29"/>
      <c r="F123" s="29"/>
      <c r="G123" s="29"/>
      <c r="H123" s="29"/>
      <c r="I123" s="29"/>
      <c r="J123" s="29"/>
      <c r="K123" s="29"/>
      <c r="L123" s="29"/>
      <c r="M123" s="59">
        <v>0</v>
      </c>
      <c r="N123" s="29"/>
      <c r="O123" s="126"/>
    </row>
    <row r="124" spans="1:15" ht="15.75">
      <c r="A124" s="28"/>
      <c r="B124" s="29" t="s">
        <v>84</v>
      </c>
      <c r="C124" s="29"/>
      <c r="D124" s="29"/>
      <c r="E124" s="29"/>
      <c r="F124" s="29"/>
      <c r="G124" s="29"/>
      <c r="H124" s="29"/>
      <c r="I124" s="29"/>
      <c r="J124" s="29"/>
      <c r="K124" s="29"/>
      <c r="L124" s="29"/>
      <c r="M124" s="59">
        <f>M123+M122</f>
        <v>0</v>
      </c>
      <c r="N124" s="29"/>
      <c r="O124" s="126"/>
    </row>
    <row r="125" spans="1:15" ht="15.75">
      <c r="A125" s="28"/>
      <c r="B125" s="29" t="s">
        <v>85</v>
      </c>
      <c r="C125" s="29"/>
      <c r="D125" s="29"/>
      <c r="E125" s="29"/>
      <c r="F125" s="29"/>
      <c r="G125" s="29"/>
      <c r="H125" s="29"/>
      <c r="I125" s="71"/>
      <c r="J125" s="29"/>
      <c r="K125" s="29"/>
      <c r="L125" s="29"/>
      <c r="M125" s="59">
        <f>M89</f>
        <v>0</v>
      </c>
      <c r="N125" s="29"/>
      <c r="O125" s="126"/>
    </row>
    <row r="126" spans="1:15" ht="15.75">
      <c r="A126" s="28"/>
      <c r="B126" s="29" t="s">
        <v>86</v>
      </c>
      <c r="C126" s="29"/>
      <c r="D126" s="29"/>
      <c r="E126" s="29"/>
      <c r="F126" s="29"/>
      <c r="G126" s="29"/>
      <c r="H126" s="29"/>
      <c r="I126" s="29"/>
      <c r="J126" s="29"/>
      <c r="K126" s="29"/>
      <c r="L126" s="29"/>
      <c r="M126" s="59">
        <f>M124+M125</f>
        <v>0</v>
      </c>
      <c r="N126" s="29"/>
      <c r="O126" s="126"/>
    </row>
    <row r="127" spans="1:15" ht="15.75">
      <c r="A127" s="28"/>
      <c r="B127" s="29"/>
      <c r="C127" s="29"/>
      <c r="D127" s="29"/>
      <c r="E127" s="29"/>
      <c r="F127" s="29"/>
      <c r="G127" s="29"/>
      <c r="H127" s="29"/>
      <c r="I127" s="29"/>
      <c r="J127" s="29"/>
      <c r="K127" s="29"/>
      <c r="L127" s="29"/>
      <c r="M127" s="67"/>
      <c r="N127" s="29"/>
      <c r="O127" s="126"/>
    </row>
    <row r="128" spans="1:15" ht="15.75">
      <c r="A128" s="2"/>
      <c r="B128" s="5"/>
      <c r="C128" s="5"/>
      <c r="D128" s="5"/>
      <c r="E128" s="5"/>
      <c r="F128" s="5"/>
      <c r="G128" s="5"/>
      <c r="H128" s="5"/>
      <c r="I128" s="5"/>
      <c r="J128" s="5"/>
      <c r="K128" s="5"/>
      <c r="L128" s="5"/>
      <c r="M128" s="56"/>
      <c r="N128" s="5"/>
      <c r="O128" s="126"/>
    </row>
    <row r="129" spans="1:15" ht="15.75">
      <c r="A129" s="8"/>
      <c r="B129" s="186" t="s">
        <v>87</v>
      </c>
      <c r="C129" s="16"/>
      <c r="D129" s="16"/>
      <c r="E129" s="10"/>
      <c r="F129" s="10"/>
      <c r="G129" s="10"/>
      <c r="H129" s="10"/>
      <c r="I129" s="10"/>
      <c r="J129" s="10"/>
      <c r="K129" s="10"/>
      <c r="L129" s="10"/>
      <c r="M129" s="58"/>
      <c r="N129" s="10"/>
      <c r="O129" s="126"/>
    </row>
    <row r="130" spans="1:15" ht="15.75">
      <c r="A130" s="8"/>
      <c r="B130" s="24"/>
      <c r="C130" s="16"/>
      <c r="D130" s="16"/>
      <c r="E130" s="10"/>
      <c r="F130" s="10"/>
      <c r="G130" s="10"/>
      <c r="H130" s="10"/>
      <c r="I130" s="10"/>
      <c r="J130" s="10"/>
      <c r="K130" s="10"/>
      <c r="L130" s="10"/>
      <c r="M130" s="58"/>
      <c r="N130" s="10"/>
      <c r="O130" s="126"/>
    </row>
    <row r="131" spans="1:15" ht="15.75">
      <c r="A131" s="28"/>
      <c r="B131" s="29" t="s">
        <v>88</v>
      </c>
      <c r="C131" s="72"/>
      <c r="D131" s="72"/>
      <c r="E131" s="29"/>
      <c r="F131" s="29"/>
      <c r="G131" s="29"/>
      <c r="H131" s="29"/>
      <c r="I131" s="29"/>
      <c r="J131" s="29"/>
      <c r="K131" s="29"/>
      <c r="L131" s="29"/>
      <c r="M131" s="59">
        <f>M57</f>
        <v>82305</v>
      </c>
      <c r="N131" s="29"/>
      <c r="O131" s="126"/>
    </row>
    <row r="132" spans="1:15" ht="15.75">
      <c r="A132" s="28"/>
      <c r="B132" s="29" t="s">
        <v>89</v>
      </c>
      <c r="C132" s="72"/>
      <c r="D132" s="72"/>
      <c r="E132" s="29"/>
      <c r="F132" s="29"/>
      <c r="G132" s="29"/>
      <c r="H132" s="29"/>
      <c r="I132" s="29"/>
      <c r="J132" s="29"/>
      <c r="K132" s="29"/>
      <c r="L132" s="29"/>
      <c r="M132" s="59">
        <f>M69</f>
        <v>82305</v>
      </c>
      <c r="N132" s="29"/>
      <c r="O132" s="126"/>
    </row>
    <row r="133" spans="1:15" ht="15.75">
      <c r="A133" s="28"/>
      <c r="B133" s="29"/>
      <c r="C133" s="29"/>
      <c r="D133" s="29"/>
      <c r="E133" s="29"/>
      <c r="F133" s="29"/>
      <c r="G133" s="29"/>
      <c r="H133" s="29"/>
      <c r="I133" s="29"/>
      <c r="J133" s="29"/>
      <c r="K133" s="29"/>
      <c r="L133" s="29"/>
      <c r="M133" s="67"/>
      <c r="N133" s="29"/>
      <c r="O133" s="126"/>
    </row>
    <row r="134" spans="1:15" ht="15.75">
      <c r="A134" s="2"/>
      <c r="B134" s="5"/>
      <c r="C134" s="5"/>
      <c r="D134" s="5"/>
      <c r="E134" s="5"/>
      <c r="F134" s="5"/>
      <c r="G134" s="5"/>
      <c r="H134" s="5"/>
      <c r="I134" s="5"/>
      <c r="J134" s="5"/>
      <c r="K134" s="5"/>
      <c r="L134" s="5"/>
      <c r="M134" s="56"/>
      <c r="N134" s="5"/>
      <c r="O134" s="126"/>
    </row>
    <row r="135" spans="1:15" ht="15.75">
      <c r="A135" s="8"/>
      <c r="B135" s="186" t="s">
        <v>90</v>
      </c>
      <c r="C135" s="155"/>
      <c r="D135" s="155"/>
      <c r="E135" s="190"/>
      <c r="F135" s="190"/>
      <c r="G135" s="190"/>
      <c r="H135" s="190"/>
      <c r="I135" s="187" t="s">
        <v>165</v>
      </c>
      <c r="J135" s="187"/>
      <c r="K135" s="187" t="s">
        <v>172</v>
      </c>
      <c r="L135" s="155"/>
      <c r="M135" s="188" t="s">
        <v>185</v>
      </c>
      <c r="N135" s="155"/>
      <c r="O135" s="126"/>
    </row>
    <row r="136" spans="1:15" ht="15.75">
      <c r="A136" s="28"/>
      <c r="B136" s="29" t="s">
        <v>91</v>
      </c>
      <c r="C136" s="29"/>
      <c r="D136" s="29"/>
      <c r="E136" s="29"/>
      <c r="F136" s="29"/>
      <c r="G136" s="29"/>
      <c r="H136" s="29"/>
      <c r="I136" s="59">
        <v>35000</v>
      </c>
      <c r="J136" s="29"/>
      <c r="K136" s="46" t="s">
        <v>173</v>
      </c>
      <c r="L136" s="29"/>
      <c r="M136" s="59"/>
      <c r="N136" s="29"/>
      <c r="O136" s="126"/>
    </row>
    <row r="137" spans="1:15" ht="15.75">
      <c r="A137" s="28"/>
      <c r="B137" s="29" t="s">
        <v>92</v>
      </c>
      <c r="C137" s="29"/>
      <c r="D137" s="29"/>
      <c r="E137" s="29"/>
      <c r="F137" s="29"/>
      <c r="G137" s="29"/>
      <c r="H137" s="29"/>
      <c r="I137" s="59">
        <f>'Oct 03'!I139</f>
        <v>24137</v>
      </c>
      <c r="J137" s="29"/>
      <c r="K137" s="59">
        <f>'Oct 03'!K139</f>
        <v>523</v>
      </c>
      <c r="L137" s="29"/>
      <c r="M137" s="59">
        <f>K137+I137</f>
        <v>24660</v>
      </c>
      <c r="N137" s="29"/>
      <c r="O137" s="126"/>
    </row>
    <row r="138" spans="1:15" ht="15.75">
      <c r="A138" s="28"/>
      <c r="B138" s="29" t="s">
        <v>93</v>
      </c>
      <c r="C138" s="29"/>
      <c r="D138" s="29"/>
      <c r="E138" s="29"/>
      <c r="F138" s="29"/>
      <c r="G138" s="29"/>
      <c r="H138" s="29"/>
      <c r="I138" s="29">
        <v>1302</v>
      </c>
      <c r="J138" s="29"/>
      <c r="K138" s="29">
        <v>8</v>
      </c>
      <c r="L138" s="29"/>
      <c r="M138" s="59">
        <f>K138+I138</f>
        <v>1310</v>
      </c>
      <c r="N138" s="29"/>
      <c r="O138" s="126"/>
    </row>
    <row r="139" spans="1:15" ht="15.75">
      <c r="A139" s="28"/>
      <c r="B139" s="29" t="s">
        <v>94</v>
      </c>
      <c r="C139" s="29"/>
      <c r="D139" s="29"/>
      <c r="E139" s="29"/>
      <c r="F139" s="29"/>
      <c r="G139" s="29"/>
      <c r="H139" s="29"/>
      <c r="I139" s="59">
        <f>I137+I138</f>
        <v>25439</v>
      </c>
      <c r="J139" s="29"/>
      <c r="K139" s="59">
        <f>K138+K137</f>
        <v>531</v>
      </c>
      <c r="L139" s="29"/>
      <c r="M139" s="59">
        <f>K139+I139</f>
        <v>25970</v>
      </c>
      <c r="N139" s="29"/>
      <c r="O139" s="126"/>
    </row>
    <row r="140" spans="1:15" ht="15.75">
      <c r="A140" s="28"/>
      <c r="B140" s="29" t="s">
        <v>95</v>
      </c>
      <c r="C140" s="29"/>
      <c r="D140" s="29"/>
      <c r="E140" s="29"/>
      <c r="F140" s="29"/>
      <c r="G140" s="29"/>
      <c r="H140" s="29"/>
      <c r="I140" s="59">
        <f>I136-I139</f>
        <v>9561</v>
      </c>
      <c r="J140" s="29"/>
      <c r="K140" s="46" t="s">
        <v>173</v>
      </c>
      <c r="L140" s="29"/>
      <c r="M140" s="59"/>
      <c r="N140" s="29"/>
      <c r="O140" s="126"/>
    </row>
    <row r="141" spans="1:15" ht="15.75">
      <c r="A141" s="28"/>
      <c r="B141" s="29"/>
      <c r="C141" s="29"/>
      <c r="D141" s="29"/>
      <c r="E141" s="29"/>
      <c r="F141" s="29"/>
      <c r="G141" s="29"/>
      <c r="H141" s="29"/>
      <c r="I141" s="29"/>
      <c r="J141" s="29"/>
      <c r="K141" s="29"/>
      <c r="L141" s="29"/>
      <c r="M141" s="67"/>
      <c r="N141" s="29"/>
      <c r="O141" s="126"/>
    </row>
    <row r="142" spans="1:15" ht="15.75">
      <c r="A142" s="2"/>
      <c r="B142" s="5"/>
      <c r="C142" s="5"/>
      <c r="D142" s="5"/>
      <c r="E142" s="5"/>
      <c r="F142" s="5"/>
      <c r="G142" s="5"/>
      <c r="H142" s="5"/>
      <c r="I142" s="5"/>
      <c r="J142" s="5"/>
      <c r="K142" s="5"/>
      <c r="L142" s="5"/>
      <c r="M142" s="56"/>
      <c r="N142" s="5"/>
      <c r="O142" s="126"/>
    </row>
    <row r="143" spans="1:15" ht="15.75">
      <c r="A143" s="8"/>
      <c r="B143" s="186" t="s">
        <v>96</v>
      </c>
      <c r="C143" s="16"/>
      <c r="D143" s="16"/>
      <c r="E143" s="10"/>
      <c r="F143" s="10"/>
      <c r="G143" s="10"/>
      <c r="H143" s="10"/>
      <c r="I143" s="10"/>
      <c r="J143" s="10"/>
      <c r="K143" s="10"/>
      <c r="L143" s="10"/>
      <c r="M143" s="73"/>
      <c r="N143" s="10"/>
      <c r="O143" s="126"/>
    </row>
    <row r="144" spans="1:15" ht="15.75">
      <c r="A144" s="28"/>
      <c r="B144" s="29" t="s">
        <v>97</v>
      </c>
      <c r="C144" s="29"/>
      <c r="D144" s="29"/>
      <c r="E144" s="29"/>
      <c r="F144" s="29"/>
      <c r="G144" s="29"/>
      <c r="H144" s="29"/>
      <c r="I144" s="29"/>
      <c r="J144" s="29"/>
      <c r="K144" s="29"/>
      <c r="L144" s="29"/>
      <c r="M144" s="66">
        <f>(M79+M82+M83+M84)/-M85</f>
        <v>1.6142270861833106</v>
      </c>
      <c r="N144" s="29" t="s">
        <v>186</v>
      </c>
      <c r="O144" s="126"/>
    </row>
    <row r="145" spans="1:15" ht="15.75">
      <c r="A145" s="28"/>
      <c r="B145" s="29" t="s">
        <v>98</v>
      </c>
      <c r="C145" s="29"/>
      <c r="D145" s="29"/>
      <c r="E145" s="29"/>
      <c r="F145" s="29"/>
      <c r="G145" s="29"/>
      <c r="H145" s="29"/>
      <c r="I145" s="29"/>
      <c r="J145" s="29"/>
      <c r="K145" s="29"/>
      <c r="L145" s="29"/>
      <c r="M145" s="74">
        <v>1.46</v>
      </c>
      <c r="N145" s="29" t="s">
        <v>186</v>
      </c>
      <c r="O145" s="126"/>
    </row>
    <row r="146" spans="1:15" ht="15.75">
      <c r="A146" s="28"/>
      <c r="B146" s="29" t="s">
        <v>99</v>
      </c>
      <c r="C146" s="29"/>
      <c r="D146" s="29"/>
      <c r="E146" s="29"/>
      <c r="F146" s="29"/>
      <c r="G146" s="29"/>
      <c r="H146" s="29"/>
      <c r="I146" s="29"/>
      <c r="J146" s="29"/>
      <c r="K146" s="29"/>
      <c r="L146" s="29"/>
      <c r="M146" s="66">
        <f>(M79+SUM(M82:M86))/-M87</f>
        <v>2.207920792079208</v>
      </c>
      <c r="N146" s="29" t="s">
        <v>186</v>
      </c>
      <c r="O146" s="126"/>
    </row>
    <row r="147" spans="1:15" ht="15.75">
      <c r="A147" s="28"/>
      <c r="B147" s="29" t="s">
        <v>100</v>
      </c>
      <c r="C147" s="29"/>
      <c r="D147" s="29"/>
      <c r="E147" s="29"/>
      <c r="F147" s="29"/>
      <c r="G147" s="29"/>
      <c r="H147" s="29"/>
      <c r="I147" s="29"/>
      <c r="J147" s="29"/>
      <c r="K147" s="29"/>
      <c r="L147" s="29"/>
      <c r="M147" s="75">
        <v>3.05</v>
      </c>
      <c r="N147" s="29" t="s">
        <v>186</v>
      </c>
      <c r="O147" s="126"/>
    </row>
    <row r="148" spans="1:15" ht="15.75">
      <c r="A148" s="28"/>
      <c r="B148" s="29"/>
      <c r="C148" s="29"/>
      <c r="D148" s="29"/>
      <c r="E148" s="29"/>
      <c r="F148" s="29"/>
      <c r="G148" s="29"/>
      <c r="H148" s="29"/>
      <c r="I148" s="29"/>
      <c r="J148" s="29"/>
      <c r="K148" s="29"/>
      <c r="L148" s="29"/>
      <c r="M148" s="29"/>
      <c r="N148" s="29"/>
      <c r="O148" s="126"/>
    </row>
    <row r="149" spans="1:15" ht="15.75">
      <c r="A149" s="28"/>
      <c r="B149" s="29"/>
      <c r="C149" s="29"/>
      <c r="D149" s="29"/>
      <c r="E149" s="29"/>
      <c r="F149" s="29"/>
      <c r="G149" s="29"/>
      <c r="H149" s="29"/>
      <c r="I149" s="29"/>
      <c r="J149" s="29"/>
      <c r="K149" s="29"/>
      <c r="L149" s="29"/>
      <c r="M149" s="29"/>
      <c r="N149" s="29"/>
      <c r="O149" s="126"/>
    </row>
    <row r="150" spans="1:15" ht="15.75">
      <c r="A150" s="8"/>
      <c r="B150" s="10"/>
      <c r="C150" s="10"/>
      <c r="D150" s="10"/>
      <c r="E150" s="10"/>
      <c r="F150" s="10"/>
      <c r="G150" s="10"/>
      <c r="H150" s="10"/>
      <c r="I150" s="10"/>
      <c r="J150" s="10"/>
      <c r="K150" s="10"/>
      <c r="L150" s="10"/>
      <c r="M150" s="10"/>
      <c r="N150" s="10"/>
      <c r="O150" s="126"/>
    </row>
    <row r="151" spans="1:15" ht="19.5" thickBot="1">
      <c r="A151" s="132"/>
      <c r="B151" s="133" t="str">
        <f>B102</f>
        <v>FFP4 INVESTOR REPORT QUARTER ENDING JANUARY 2004</v>
      </c>
      <c r="C151" s="159"/>
      <c r="D151" s="159"/>
      <c r="E151" s="159"/>
      <c r="F151" s="159"/>
      <c r="G151" s="159"/>
      <c r="H151" s="159"/>
      <c r="I151" s="159"/>
      <c r="J151" s="159"/>
      <c r="K151" s="159"/>
      <c r="L151" s="159"/>
      <c r="M151" s="159"/>
      <c r="N151" s="160"/>
      <c r="O151" s="126"/>
    </row>
    <row r="152" spans="1:15" ht="15.75">
      <c r="A152" s="76"/>
      <c r="B152" s="77" t="s">
        <v>101</v>
      </c>
      <c r="C152" s="78"/>
      <c r="D152" s="78"/>
      <c r="E152" s="78"/>
      <c r="F152" s="78"/>
      <c r="G152" s="78"/>
      <c r="H152" s="79"/>
      <c r="I152" s="79"/>
      <c r="J152" s="79"/>
      <c r="K152" s="80">
        <v>38017</v>
      </c>
      <c r="L152" s="5"/>
      <c r="M152" s="5"/>
      <c r="N152" s="5"/>
      <c r="O152" s="126"/>
    </row>
    <row r="153" spans="1:15" ht="15.75">
      <c r="A153" s="82"/>
      <c r="B153" s="83"/>
      <c r="C153" s="84"/>
      <c r="D153" s="84"/>
      <c r="E153" s="84"/>
      <c r="F153" s="84"/>
      <c r="G153" s="84"/>
      <c r="H153" s="85"/>
      <c r="I153" s="85"/>
      <c r="J153" s="85"/>
      <c r="K153" s="85"/>
      <c r="L153" s="10"/>
      <c r="M153" s="10"/>
      <c r="N153" s="10"/>
      <c r="O153" s="126"/>
    </row>
    <row r="154" spans="1:15" ht="15.75">
      <c r="A154" s="86"/>
      <c r="B154" s="40" t="s">
        <v>102</v>
      </c>
      <c r="C154" s="87"/>
      <c r="D154" s="87"/>
      <c r="E154" s="87"/>
      <c r="F154" s="87"/>
      <c r="G154" s="87"/>
      <c r="H154" s="71"/>
      <c r="I154" s="71"/>
      <c r="J154" s="71"/>
      <c r="K154" s="88">
        <v>0.08185</v>
      </c>
      <c r="L154" s="29"/>
      <c r="M154" s="29"/>
      <c r="N154" s="29"/>
      <c r="O154" s="126"/>
    </row>
    <row r="155" spans="1:15" ht="15.75">
      <c r="A155" s="86"/>
      <c r="B155" s="40" t="s">
        <v>103</v>
      </c>
      <c r="C155" s="87"/>
      <c r="D155" s="87"/>
      <c r="E155" s="87"/>
      <c r="F155" s="87"/>
      <c r="G155" s="87"/>
      <c r="H155" s="71"/>
      <c r="I155" s="71"/>
      <c r="J155" s="71"/>
      <c r="K155" s="45">
        <v>0.07577</v>
      </c>
      <c r="L155" s="29"/>
      <c r="M155" s="29"/>
      <c r="N155" s="29"/>
      <c r="O155" s="126"/>
    </row>
    <row r="156" spans="1:15" ht="15.75">
      <c r="A156" s="86"/>
      <c r="B156" s="40" t="s">
        <v>104</v>
      </c>
      <c r="C156" s="87"/>
      <c r="D156" s="87"/>
      <c r="E156" s="87"/>
      <c r="F156" s="87"/>
      <c r="G156" s="87"/>
      <c r="H156" s="71"/>
      <c r="I156" s="71"/>
      <c r="J156" s="71"/>
      <c r="K156" s="88">
        <f>K154-K155</f>
        <v>0.006080000000000002</v>
      </c>
      <c r="L156" s="29"/>
      <c r="M156" s="29"/>
      <c r="N156" s="29"/>
      <c r="O156" s="126"/>
    </row>
    <row r="157" spans="1:15" ht="15.75">
      <c r="A157" s="86"/>
      <c r="B157" s="40" t="s">
        <v>105</v>
      </c>
      <c r="C157" s="87"/>
      <c r="D157" s="87"/>
      <c r="E157" s="87"/>
      <c r="F157" s="87"/>
      <c r="G157" s="87"/>
      <c r="H157" s="71"/>
      <c r="I157" s="71"/>
      <c r="J157" s="71"/>
      <c r="K157" s="88">
        <v>0.0588</v>
      </c>
      <c r="L157" s="29"/>
      <c r="M157" s="29"/>
      <c r="N157" s="29"/>
      <c r="O157" s="126"/>
    </row>
    <row r="158" spans="1:15" ht="15.75">
      <c r="A158" s="86"/>
      <c r="B158" s="40" t="s">
        <v>106</v>
      </c>
      <c r="C158" s="87"/>
      <c r="D158" s="87"/>
      <c r="E158" s="87"/>
      <c r="F158" s="87"/>
      <c r="G158" s="87"/>
      <c r="H158" s="71"/>
      <c r="I158" s="71"/>
      <c r="J158" s="71"/>
      <c r="K158" s="88">
        <f>M31</f>
        <v>0.04277986034413298</v>
      </c>
      <c r="L158" s="29"/>
      <c r="M158" s="29"/>
      <c r="N158" s="29"/>
      <c r="O158" s="126"/>
    </row>
    <row r="159" spans="1:15" ht="15.75">
      <c r="A159" s="86"/>
      <c r="B159" s="40" t="s">
        <v>107</v>
      </c>
      <c r="C159" s="87"/>
      <c r="D159" s="87"/>
      <c r="E159" s="87"/>
      <c r="F159" s="87"/>
      <c r="G159" s="87"/>
      <c r="H159" s="71"/>
      <c r="I159" s="71"/>
      <c r="J159" s="71"/>
      <c r="K159" s="88">
        <f>K157-K158</f>
        <v>0.016020139655867016</v>
      </c>
      <c r="L159" s="29"/>
      <c r="M159" s="29"/>
      <c r="N159" s="29"/>
      <c r="O159" s="126"/>
    </row>
    <row r="160" spans="1:15" ht="15.75">
      <c r="A160" s="86"/>
      <c r="B160" s="40" t="s">
        <v>108</v>
      </c>
      <c r="C160" s="87"/>
      <c r="D160" s="87"/>
      <c r="E160" s="87"/>
      <c r="F160" s="87"/>
      <c r="G160" s="87"/>
      <c r="H160" s="71"/>
      <c r="I160" s="71"/>
      <c r="J160" s="71"/>
      <c r="K160" s="89" t="s">
        <v>174</v>
      </c>
      <c r="L160" s="29"/>
      <c r="M160" s="29"/>
      <c r="N160" s="29"/>
      <c r="O160" s="126"/>
    </row>
    <row r="161" spans="1:15" ht="15.75">
      <c r="A161" s="86"/>
      <c r="B161" s="40" t="s">
        <v>109</v>
      </c>
      <c r="C161" s="87"/>
      <c r="D161" s="87"/>
      <c r="E161" s="87"/>
      <c r="F161" s="87"/>
      <c r="G161" s="87"/>
      <c r="H161" s="71"/>
      <c r="I161" s="71"/>
      <c r="J161" s="71"/>
      <c r="K161" s="90">
        <v>19.03</v>
      </c>
      <c r="L161" s="29" t="s">
        <v>178</v>
      </c>
      <c r="M161" s="29"/>
      <c r="N161" s="29"/>
      <c r="O161" s="126"/>
    </row>
    <row r="162" spans="1:15" ht="15.75">
      <c r="A162" s="86"/>
      <c r="B162" s="40" t="s">
        <v>110</v>
      </c>
      <c r="C162" s="87"/>
      <c r="D162" s="87"/>
      <c r="E162" s="87"/>
      <c r="F162" s="87"/>
      <c r="G162" s="87"/>
      <c r="H162" s="71"/>
      <c r="I162" s="71"/>
      <c r="J162" s="71"/>
      <c r="K162" s="90">
        <v>14.48</v>
      </c>
      <c r="L162" s="29" t="s">
        <v>178</v>
      </c>
      <c r="M162" s="29"/>
      <c r="N162" s="29"/>
      <c r="O162" s="126"/>
    </row>
    <row r="163" spans="1:15" ht="15.75">
      <c r="A163" s="86"/>
      <c r="B163" s="40" t="s">
        <v>111</v>
      </c>
      <c r="C163" s="87"/>
      <c r="D163" s="87"/>
      <c r="E163" s="87"/>
      <c r="F163" s="87"/>
      <c r="G163" s="87"/>
      <c r="H163" s="71"/>
      <c r="I163" s="71"/>
      <c r="J163" s="71"/>
      <c r="K163" s="88">
        <f>G54/'Oct 03'!M54</f>
        <v>0.07663280777956383</v>
      </c>
      <c r="L163" s="29"/>
      <c r="M163" s="29"/>
      <c r="N163" s="29"/>
      <c r="O163" s="126"/>
    </row>
    <row r="164" spans="1:15" ht="15.75">
      <c r="A164" s="86"/>
      <c r="B164" s="40" t="s">
        <v>112</v>
      </c>
      <c r="C164" s="87"/>
      <c r="D164" s="87"/>
      <c r="E164" s="87"/>
      <c r="F164" s="87"/>
      <c r="G164" s="87"/>
      <c r="H164" s="71"/>
      <c r="I164" s="71"/>
      <c r="J164" s="71"/>
      <c r="K164" s="88">
        <v>0.1729</v>
      </c>
      <c r="L164" s="29"/>
      <c r="M164" s="29"/>
      <c r="N164" s="29"/>
      <c r="O164" s="126"/>
    </row>
    <row r="165" spans="1:15" ht="15.75">
      <c r="A165" s="86"/>
      <c r="B165" s="40"/>
      <c r="C165" s="40"/>
      <c r="D165" s="40"/>
      <c r="E165" s="40"/>
      <c r="F165" s="40"/>
      <c r="G165" s="40"/>
      <c r="H165" s="29"/>
      <c r="I165" s="29"/>
      <c r="J165" s="29"/>
      <c r="K165" s="67"/>
      <c r="L165" s="29"/>
      <c r="M165" s="91"/>
      <c r="N165" s="29"/>
      <c r="O165" s="126"/>
    </row>
    <row r="166" spans="1:15" ht="15.75">
      <c r="A166" s="92"/>
      <c r="B166" s="17" t="s">
        <v>113</v>
      </c>
      <c r="C166" s="93"/>
      <c r="D166" s="93"/>
      <c r="E166" s="94"/>
      <c r="F166" s="93"/>
      <c r="G166" s="94"/>
      <c r="H166" s="93"/>
      <c r="I166" s="94"/>
      <c r="J166" s="21" t="s">
        <v>166</v>
      </c>
      <c r="K166" s="95" t="s">
        <v>175</v>
      </c>
      <c r="L166" s="10"/>
      <c r="M166" s="10"/>
      <c r="N166" s="10"/>
      <c r="O166" s="126"/>
    </row>
    <row r="167" spans="1:15" ht="15.75">
      <c r="A167" s="96"/>
      <c r="B167" s="40" t="s">
        <v>114</v>
      </c>
      <c r="C167" s="60"/>
      <c r="D167" s="60"/>
      <c r="E167" s="60"/>
      <c r="F167" s="60"/>
      <c r="G167" s="29"/>
      <c r="H167" s="29"/>
      <c r="I167" s="29"/>
      <c r="J167" s="34">
        <v>14</v>
      </c>
      <c r="K167" s="97">
        <v>682</v>
      </c>
      <c r="L167" s="29"/>
      <c r="M167" s="91"/>
      <c r="N167" s="98"/>
      <c r="O167" s="126"/>
    </row>
    <row r="168" spans="1:15" ht="15.75">
      <c r="A168" s="96"/>
      <c r="B168" s="40" t="s">
        <v>222</v>
      </c>
      <c r="C168" s="60"/>
      <c r="D168" s="60"/>
      <c r="E168" s="60"/>
      <c r="F168" s="60"/>
      <c r="G168" s="29"/>
      <c r="H168" s="29"/>
      <c r="I168" s="29"/>
      <c r="J168" s="34">
        <v>5</v>
      </c>
      <c r="K168" s="97">
        <v>222</v>
      </c>
      <c r="L168" s="29"/>
      <c r="M168" s="91"/>
      <c r="N168" s="98"/>
      <c r="O168" s="126"/>
    </row>
    <row r="169" spans="1:15" ht="15.75">
      <c r="A169" s="96"/>
      <c r="B169" s="40" t="s">
        <v>115</v>
      </c>
      <c r="C169" s="60"/>
      <c r="D169" s="60"/>
      <c r="E169" s="60"/>
      <c r="F169" s="60"/>
      <c r="G169" s="29"/>
      <c r="H169" s="29"/>
      <c r="I169" s="29"/>
      <c r="J169" s="34">
        <v>0</v>
      </c>
      <c r="K169" s="97">
        <v>0</v>
      </c>
      <c r="L169" s="29"/>
      <c r="M169" s="91"/>
      <c r="N169" s="98"/>
      <c r="O169" s="126"/>
    </row>
    <row r="170" spans="1:15" ht="15.75">
      <c r="A170" s="96"/>
      <c r="B170" s="189" t="s">
        <v>116</v>
      </c>
      <c r="C170" s="60"/>
      <c r="D170" s="60"/>
      <c r="E170" s="60"/>
      <c r="F170" s="60"/>
      <c r="G170" s="29"/>
      <c r="H170" s="29"/>
      <c r="I170" s="29"/>
      <c r="J170" s="29"/>
      <c r="K170" s="97">
        <v>0</v>
      </c>
      <c r="L170" s="29"/>
      <c r="M170" s="91"/>
      <c r="N170" s="98"/>
      <c r="O170" s="126"/>
    </row>
    <row r="171" spans="1:15" ht="15.75">
      <c r="A171" s="96"/>
      <c r="B171" s="189" t="s">
        <v>117</v>
      </c>
      <c r="C171" s="60"/>
      <c r="D171" s="60"/>
      <c r="E171" s="60"/>
      <c r="F171" s="60"/>
      <c r="G171" s="29"/>
      <c r="H171" s="29"/>
      <c r="I171" s="29"/>
      <c r="J171" s="29"/>
      <c r="K171" s="69" t="s">
        <v>173</v>
      </c>
      <c r="L171" s="29"/>
      <c r="M171" s="91"/>
      <c r="N171" s="98"/>
      <c r="O171" s="126"/>
    </row>
    <row r="172" spans="1:15" ht="15.75">
      <c r="A172" s="99"/>
      <c r="B172" s="189" t="s">
        <v>118</v>
      </c>
      <c r="C172" s="60"/>
      <c r="D172" s="60"/>
      <c r="E172" s="40"/>
      <c r="F172" s="40"/>
      <c r="G172" s="40"/>
      <c r="H172" s="29"/>
      <c r="I172" s="29"/>
      <c r="J172" s="29"/>
      <c r="K172" s="97"/>
      <c r="L172" s="29"/>
      <c r="M172" s="91"/>
      <c r="N172" s="100"/>
      <c r="O172" s="126"/>
    </row>
    <row r="173" spans="1:15" ht="15.75">
      <c r="A173" s="96"/>
      <c r="B173" s="40" t="s">
        <v>119</v>
      </c>
      <c r="C173" s="60"/>
      <c r="D173" s="60"/>
      <c r="E173" s="60"/>
      <c r="F173" s="60"/>
      <c r="G173" s="60"/>
      <c r="H173" s="29"/>
      <c r="I173" s="29"/>
      <c r="J173" s="29">
        <v>0</v>
      </c>
      <c r="K173" s="97">
        <f>M123</f>
        <v>0</v>
      </c>
      <c r="L173" s="29" t="s">
        <v>207</v>
      </c>
      <c r="M173" s="91"/>
      <c r="N173" s="100"/>
      <c r="O173" s="126"/>
    </row>
    <row r="174" spans="1:15" ht="15.75">
      <c r="A174" s="96"/>
      <c r="B174" s="40" t="s">
        <v>120</v>
      </c>
      <c r="C174" s="60"/>
      <c r="D174" s="60"/>
      <c r="E174" s="60"/>
      <c r="F174" s="60"/>
      <c r="G174" s="60"/>
      <c r="H174" s="29"/>
      <c r="I174" s="29"/>
      <c r="J174" s="29">
        <v>17</v>
      </c>
      <c r="K174" s="97">
        <f>+'Oct 03'!K173+'Jan 04'!K173</f>
        <v>135</v>
      </c>
      <c r="L174" s="29"/>
      <c r="M174" s="91"/>
      <c r="N174" s="100"/>
      <c r="O174" s="126"/>
    </row>
    <row r="175" spans="1:15" ht="15.75">
      <c r="A175" s="96"/>
      <c r="B175" s="40" t="s">
        <v>204</v>
      </c>
      <c r="C175" s="60"/>
      <c r="D175" s="60"/>
      <c r="E175" s="60"/>
      <c r="F175" s="60"/>
      <c r="G175" s="60"/>
      <c r="H175" s="29"/>
      <c r="I175" s="29"/>
      <c r="J175" s="29"/>
      <c r="K175" s="97">
        <v>0</v>
      </c>
      <c r="L175" s="29"/>
      <c r="M175" s="91"/>
      <c r="N175" s="100"/>
      <c r="O175" s="126"/>
    </row>
    <row r="176" spans="1:15" ht="15.75">
      <c r="A176" s="99"/>
      <c r="B176" s="189" t="s">
        <v>121</v>
      </c>
      <c r="C176" s="60"/>
      <c r="D176" s="60"/>
      <c r="E176" s="40"/>
      <c r="F176" s="40"/>
      <c r="G176" s="40"/>
      <c r="H176" s="29"/>
      <c r="I176" s="29"/>
      <c r="J176" s="29"/>
      <c r="K176" s="97"/>
      <c r="L176" s="29"/>
      <c r="M176" s="91"/>
      <c r="N176" s="100"/>
      <c r="O176" s="126"/>
    </row>
    <row r="177" spans="1:15" ht="15.75">
      <c r="A177" s="99"/>
      <c r="B177" s="40" t="s">
        <v>122</v>
      </c>
      <c r="C177" s="60"/>
      <c r="D177" s="60"/>
      <c r="E177" s="40"/>
      <c r="F177" s="40"/>
      <c r="G177" s="40"/>
      <c r="H177" s="29"/>
      <c r="I177" s="29"/>
      <c r="J177" s="29">
        <v>0</v>
      </c>
      <c r="K177" s="97">
        <v>0</v>
      </c>
      <c r="L177" s="29"/>
      <c r="M177" s="91"/>
      <c r="N177" s="100"/>
      <c r="O177" s="126"/>
    </row>
    <row r="178" spans="1:15" ht="15.75">
      <c r="A178" s="96"/>
      <c r="B178" s="40" t="s">
        <v>123</v>
      </c>
      <c r="C178" s="60"/>
      <c r="D178" s="60"/>
      <c r="E178" s="101"/>
      <c r="F178" s="101"/>
      <c r="G178" s="102"/>
      <c r="H178" s="29"/>
      <c r="I178" s="29"/>
      <c r="J178" s="29"/>
      <c r="K178" s="69">
        <v>0</v>
      </c>
      <c r="L178" s="29"/>
      <c r="M178" s="91"/>
      <c r="N178" s="100"/>
      <c r="O178" s="126"/>
    </row>
    <row r="179" spans="1:15" ht="15.75">
      <c r="A179" s="96"/>
      <c r="B179" s="40" t="s">
        <v>124</v>
      </c>
      <c r="C179" s="60"/>
      <c r="D179" s="60"/>
      <c r="E179" s="101"/>
      <c r="F179" s="101"/>
      <c r="G179" s="102"/>
      <c r="H179" s="29"/>
      <c r="I179" s="29"/>
      <c r="J179" s="29"/>
      <c r="K179" s="69">
        <v>0</v>
      </c>
      <c r="L179" s="29"/>
      <c r="M179" s="91"/>
      <c r="N179" s="100"/>
      <c r="O179" s="126"/>
    </row>
    <row r="180" spans="1:15" ht="15.75">
      <c r="A180" s="96"/>
      <c r="B180" s="40" t="s">
        <v>125</v>
      </c>
      <c r="C180" s="60"/>
      <c r="D180" s="60"/>
      <c r="E180" s="103"/>
      <c r="F180" s="101"/>
      <c r="G180" s="102"/>
      <c r="H180" s="29"/>
      <c r="I180" s="29"/>
      <c r="J180" s="29"/>
      <c r="K180" s="104">
        <v>0</v>
      </c>
      <c r="L180" s="29"/>
      <c r="M180" s="91"/>
      <c r="N180" s="100"/>
      <c r="O180" s="126"/>
    </row>
    <row r="181" spans="1:15" ht="15.75">
      <c r="A181" s="96"/>
      <c r="B181" s="40"/>
      <c r="C181" s="60"/>
      <c r="D181" s="60"/>
      <c r="E181" s="103"/>
      <c r="F181" s="101"/>
      <c r="G181" s="102"/>
      <c r="H181" s="29"/>
      <c r="I181" s="29"/>
      <c r="J181" s="29"/>
      <c r="K181" s="104"/>
      <c r="L181" s="29"/>
      <c r="M181" s="91"/>
      <c r="N181" s="100"/>
      <c r="O181" s="126"/>
    </row>
    <row r="182" spans="1:15" ht="15.75">
      <c r="A182" s="8"/>
      <c r="B182" s="17" t="s">
        <v>126</v>
      </c>
      <c r="C182" s="93"/>
      <c r="D182" s="93"/>
      <c r="E182" s="94"/>
      <c r="F182" s="93"/>
      <c r="G182" s="94"/>
      <c r="H182" s="93"/>
      <c r="I182" s="95" t="s">
        <v>166</v>
      </c>
      <c r="J182" s="21" t="s">
        <v>167</v>
      </c>
      <c r="K182" s="95" t="s">
        <v>176</v>
      </c>
      <c r="L182" s="21" t="s">
        <v>167</v>
      </c>
      <c r="M182" s="10"/>
      <c r="N182" s="105"/>
      <c r="O182" s="126"/>
    </row>
    <row r="183" spans="1:15" ht="15.75">
      <c r="A183" s="28"/>
      <c r="B183" s="60" t="s">
        <v>127</v>
      </c>
      <c r="C183" s="106"/>
      <c r="D183" s="106"/>
      <c r="E183" s="60"/>
      <c r="F183" s="106"/>
      <c r="G183" s="29"/>
      <c r="H183" s="106"/>
      <c r="I183" s="60">
        <v>1580</v>
      </c>
      <c r="J183" s="106">
        <f>I183/I188</f>
        <v>0.9807572936064556</v>
      </c>
      <c r="K183" s="59">
        <v>81097</v>
      </c>
      <c r="L183" s="107">
        <f>K183/K188</f>
        <v>0.9853228843934148</v>
      </c>
      <c r="M183" s="91"/>
      <c r="N183" s="100"/>
      <c r="O183" s="126"/>
    </row>
    <row r="184" spans="1:15" ht="15.75">
      <c r="A184" s="28"/>
      <c r="B184" s="60" t="s">
        <v>128</v>
      </c>
      <c r="C184" s="106"/>
      <c r="D184" s="106"/>
      <c r="E184" s="60"/>
      <c r="F184" s="106"/>
      <c r="G184" s="29"/>
      <c r="H184" s="108"/>
      <c r="I184" s="60">
        <v>13</v>
      </c>
      <c r="J184" s="106">
        <f>I184/I188</f>
        <v>0.008069522036002483</v>
      </c>
      <c r="K184" s="59">
        <v>498</v>
      </c>
      <c r="L184" s="107">
        <f>K184/K188</f>
        <v>0.0060506652086750505</v>
      </c>
      <c r="M184" s="91"/>
      <c r="N184" s="100"/>
      <c r="O184" s="126"/>
    </row>
    <row r="185" spans="1:15" ht="15.75">
      <c r="A185" s="28"/>
      <c r="B185" s="60" t="s">
        <v>129</v>
      </c>
      <c r="C185" s="106"/>
      <c r="D185" s="106"/>
      <c r="E185" s="60"/>
      <c r="F185" s="106"/>
      <c r="G185" s="29"/>
      <c r="H185" s="108"/>
      <c r="I185" s="60">
        <v>6</v>
      </c>
      <c r="J185" s="106">
        <f>I185/I188</f>
        <v>0.0037243947858473</v>
      </c>
      <c r="K185" s="59">
        <v>253</v>
      </c>
      <c r="L185" s="107">
        <f>K185/K188</f>
        <v>0.003073932324889132</v>
      </c>
      <c r="M185" s="91"/>
      <c r="N185" s="100"/>
      <c r="O185" s="126"/>
    </row>
    <row r="186" spans="1:15" ht="15.75">
      <c r="A186" s="28"/>
      <c r="B186" s="60" t="s">
        <v>130</v>
      </c>
      <c r="C186" s="106"/>
      <c r="D186" s="106"/>
      <c r="E186" s="60"/>
      <c r="F186" s="106"/>
      <c r="G186" s="29"/>
      <c r="H186" s="108"/>
      <c r="I186" s="60">
        <v>12</v>
      </c>
      <c r="J186" s="106">
        <f>I186/I188</f>
        <v>0.0074487895716946</v>
      </c>
      <c r="K186" s="59">
        <v>457</v>
      </c>
      <c r="L186" s="107">
        <f>K186/K188</f>
        <v>0.00555251807302108</v>
      </c>
      <c r="M186" s="91"/>
      <c r="N186" s="100"/>
      <c r="O186" s="126"/>
    </row>
    <row r="187" spans="1:15" ht="15.75">
      <c r="A187" s="28"/>
      <c r="B187" s="157"/>
      <c r="C187" s="106"/>
      <c r="D187" s="106"/>
      <c r="E187" s="60"/>
      <c r="F187" s="106"/>
      <c r="G187" s="29"/>
      <c r="H187" s="108"/>
      <c r="I187" s="60"/>
      <c r="J187" s="106"/>
      <c r="K187" s="59"/>
      <c r="L187" s="107"/>
      <c r="M187" s="91"/>
      <c r="N187" s="100"/>
      <c r="O187" s="126"/>
    </row>
    <row r="188" spans="1:15" ht="15.75">
      <c r="A188" s="28"/>
      <c r="B188" s="29"/>
      <c r="C188" s="29"/>
      <c r="D188" s="29"/>
      <c r="E188" s="29"/>
      <c r="F188" s="29"/>
      <c r="G188" s="29"/>
      <c r="H188" s="29"/>
      <c r="I188" s="38">
        <f>SUM(I183:I187)</f>
        <v>1611</v>
      </c>
      <c r="J188" s="110">
        <f>SUM(J183:J187)</f>
        <v>1</v>
      </c>
      <c r="K188" s="59">
        <f>SUM(K183:K187)</f>
        <v>82305</v>
      </c>
      <c r="L188" s="110">
        <f>SUM(L183:L187)</f>
        <v>1</v>
      </c>
      <c r="M188" s="29"/>
      <c r="N188" s="29"/>
      <c r="O188" s="126"/>
    </row>
    <row r="189" spans="1:15" ht="15.75">
      <c r="A189" s="28"/>
      <c r="B189" s="29"/>
      <c r="C189" s="29"/>
      <c r="D189" s="29"/>
      <c r="E189" s="29"/>
      <c r="F189" s="29"/>
      <c r="G189" s="29"/>
      <c r="H189" s="29"/>
      <c r="I189" s="38"/>
      <c r="J189" s="110"/>
      <c r="K189" s="59"/>
      <c r="L189" s="110"/>
      <c r="M189" s="29"/>
      <c r="N189" s="29"/>
      <c r="O189" s="126"/>
    </row>
    <row r="190" spans="1:15" ht="15.75">
      <c r="A190" s="8"/>
      <c r="B190" s="10"/>
      <c r="C190" s="10"/>
      <c r="D190" s="10"/>
      <c r="E190" s="10"/>
      <c r="F190" s="10"/>
      <c r="G190" s="10"/>
      <c r="H190" s="10"/>
      <c r="I190" s="61"/>
      <c r="J190" s="113"/>
      <c r="K190" s="114"/>
      <c r="L190" s="113"/>
      <c r="M190" s="10"/>
      <c r="N190" s="10"/>
      <c r="O190" s="126"/>
    </row>
    <row r="191" spans="1:15" ht="15.75">
      <c r="A191" s="161"/>
      <c r="B191" s="17" t="s">
        <v>132</v>
      </c>
      <c r="C191" s="116"/>
      <c r="D191" s="116"/>
      <c r="E191" s="21" t="s">
        <v>147</v>
      </c>
      <c r="F191" s="19"/>
      <c r="G191" s="17" t="s">
        <v>156</v>
      </c>
      <c r="H191" s="156"/>
      <c r="I191" s="156"/>
      <c r="J191" s="156"/>
      <c r="K191" s="156"/>
      <c r="L191" s="156"/>
      <c r="M191" s="156"/>
      <c r="N191" s="156"/>
      <c r="O191" s="126"/>
    </row>
    <row r="192" spans="1:15" ht="15.75">
      <c r="A192" s="161"/>
      <c r="B192" s="156"/>
      <c r="C192" s="156"/>
      <c r="D192" s="156"/>
      <c r="E192" s="10"/>
      <c r="F192" s="10"/>
      <c r="G192" s="10"/>
      <c r="H192" s="156"/>
      <c r="I192" s="156"/>
      <c r="J192" s="156"/>
      <c r="K192" s="156"/>
      <c r="L192" s="156"/>
      <c r="M192" s="156"/>
      <c r="N192" s="156"/>
      <c r="O192" s="126"/>
    </row>
    <row r="193" spans="1:15" ht="15.75">
      <c r="A193" s="161"/>
      <c r="B193" s="16" t="s">
        <v>133</v>
      </c>
      <c r="C193" s="117"/>
      <c r="D193" s="117"/>
      <c r="E193" s="118" t="s">
        <v>148</v>
      </c>
      <c r="F193" s="16"/>
      <c r="G193" s="16" t="s">
        <v>157</v>
      </c>
      <c r="H193" s="117"/>
      <c r="I193" s="117"/>
      <c r="J193" s="156"/>
      <c r="K193" s="156"/>
      <c r="L193" s="156"/>
      <c r="M193" s="156"/>
      <c r="N193" s="156"/>
      <c r="O193" s="126"/>
    </row>
    <row r="194" spans="1:15" ht="15.75">
      <c r="A194" s="161"/>
      <c r="B194" s="16" t="s">
        <v>134</v>
      </c>
      <c r="C194" s="117"/>
      <c r="D194" s="117"/>
      <c r="E194" s="118" t="s">
        <v>149</v>
      </c>
      <c r="F194" s="16"/>
      <c r="G194" s="16" t="s">
        <v>158</v>
      </c>
      <c r="H194" s="117"/>
      <c r="I194" s="117"/>
      <c r="J194" s="156"/>
      <c r="K194" s="156"/>
      <c r="L194" s="156"/>
      <c r="M194" s="156"/>
      <c r="N194" s="156"/>
      <c r="O194" s="126"/>
    </row>
    <row r="195" spans="1:15" ht="15.75">
      <c r="A195" s="161"/>
      <c r="B195" s="16"/>
      <c r="C195" s="117"/>
      <c r="D195" s="117"/>
      <c r="E195" s="118"/>
      <c r="F195" s="16"/>
      <c r="G195" s="16"/>
      <c r="H195" s="117"/>
      <c r="I195" s="117"/>
      <c r="J195" s="156"/>
      <c r="K195" s="156"/>
      <c r="L195" s="156"/>
      <c r="M195" s="156"/>
      <c r="N195" s="156"/>
      <c r="O195" s="126"/>
    </row>
    <row r="196" spans="1:15" ht="15.75">
      <c r="A196" s="161"/>
      <c r="B196" s="16"/>
      <c r="C196" s="117"/>
      <c r="D196" s="117"/>
      <c r="E196" s="118"/>
      <c r="F196" s="16"/>
      <c r="G196" s="16"/>
      <c r="H196" s="117"/>
      <c r="I196" s="117"/>
      <c r="J196" s="156"/>
      <c r="K196" s="156"/>
      <c r="L196" s="156"/>
      <c r="M196" s="156"/>
      <c r="N196" s="156"/>
      <c r="O196" s="126"/>
    </row>
    <row r="197" spans="1:15" ht="18.75">
      <c r="A197" s="161"/>
      <c r="B197" s="54" t="str">
        <f>B151</f>
        <v>FFP4 INVESTOR REPORT QUARTER ENDING JANUARY 2004</v>
      </c>
      <c r="C197" s="117"/>
      <c r="D197" s="117"/>
      <c r="E197" s="118"/>
      <c r="F197" s="16"/>
      <c r="G197" s="16"/>
      <c r="H197" s="117"/>
      <c r="I197" s="117"/>
      <c r="J197" s="156"/>
      <c r="K197" s="156"/>
      <c r="L197" s="156"/>
      <c r="M197" s="156"/>
      <c r="N197" s="156"/>
      <c r="O197" s="126"/>
    </row>
    <row r="198" spans="1:14" ht="15">
      <c r="A198" s="127"/>
      <c r="B198" s="127"/>
      <c r="C198" s="127"/>
      <c r="D198" s="127"/>
      <c r="E198" s="127"/>
      <c r="F198" s="127"/>
      <c r="G198" s="127"/>
      <c r="H198" s="127"/>
      <c r="I198" s="127"/>
      <c r="J198" s="127"/>
      <c r="K198" s="127"/>
      <c r="L198" s="127"/>
      <c r="M198" s="127"/>
      <c r="N198" s="127"/>
    </row>
  </sheetData>
  <printOptions horizontalCentered="1" verticalCentered="1"/>
  <pageMargins left="0.5118110236220472" right="0.5118110236220472" top="0.2755905511811024" bottom="0.6299212598425197" header="0" footer="0"/>
  <pageSetup horizontalDpi="600" verticalDpi="600" orientation="landscape" paperSize="9" scale="50" r:id="rId2"/>
  <headerFooter alignWithMargins="0">
    <oddFooter xml:space="preserve">&amp;L </oddFooter>
  </headerFooter>
  <rowBreaks count="3" manualBreakCount="3">
    <brk id="49" max="14" man="1"/>
    <brk id="102" max="14" man="1"/>
    <brk id="151" max="14" man="1"/>
  </rowBreaks>
  <drawing r:id="rId1"/>
</worksheet>
</file>

<file path=xl/worksheets/sheet2.xml><?xml version="1.0" encoding="utf-8"?>
<worksheet xmlns="http://schemas.openxmlformats.org/spreadsheetml/2006/main" xmlns:r="http://schemas.openxmlformats.org/officeDocument/2006/relationships">
  <dimension ref="A1:Q195"/>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0.88671875" style="1" customWidth="1"/>
    <col min="14" max="16384" width="9.6640625" style="1" customWidth="1"/>
  </cols>
  <sheetData>
    <row r="1" spans="1:17" ht="20.25">
      <c r="A1" s="2"/>
      <c r="B1" s="3" t="s">
        <v>0</v>
      </c>
      <c r="C1" s="4"/>
      <c r="D1" s="5"/>
      <c r="E1" s="5"/>
      <c r="F1" s="5"/>
      <c r="G1" s="5"/>
      <c r="H1" s="5"/>
      <c r="I1" s="5"/>
      <c r="J1" s="5"/>
      <c r="K1" s="5"/>
      <c r="L1" s="5"/>
      <c r="M1" s="5"/>
      <c r="N1" s="6"/>
      <c r="O1" s="7"/>
      <c r="P1" s="7"/>
      <c r="Q1" s="7" t="s">
        <v>187</v>
      </c>
    </row>
    <row r="2" spans="1:17" ht="15.75">
      <c r="A2" s="8"/>
      <c r="B2" s="9"/>
      <c r="C2" s="9"/>
      <c r="D2" s="10"/>
      <c r="E2" s="10"/>
      <c r="F2" s="10"/>
      <c r="G2" s="10"/>
      <c r="H2" s="10"/>
      <c r="I2" s="10"/>
      <c r="J2" s="10"/>
      <c r="K2" s="10"/>
      <c r="L2" s="10"/>
      <c r="M2" s="10"/>
      <c r="N2" s="6"/>
      <c r="O2" s="7"/>
      <c r="P2" s="7"/>
      <c r="Q2" s="7" t="s">
        <v>188</v>
      </c>
    </row>
    <row r="3" spans="1:17" ht="15.75">
      <c r="A3" s="11"/>
      <c r="B3" s="155" t="s">
        <v>1</v>
      </c>
      <c r="C3" s="10"/>
      <c r="D3" s="10"/>
      <c r="E3" s="10"/>
      <c r="F3" s="10"/>
      <c r="G3" s="10"/>
      <c r="H3" s="10"/>
      <c r="I3" s="10"/>
      <c r="J3" s="10"/>
      <c r="K3" s="10"/>
      <c r="L3" s="10"/>
      <c r="M3" s="10"/>
      <c r="N3" s="6"/>
      <c r="O3" s="7"/>
      <c r="P3" s="7"/>
      <c r="Q3" s="7" t="s">
        <v>189</v>
      </c>
    </row>
    <row r="4" spans="1:17" ht="15.75">
      <c r="A4" s="8"/>
      <c r="B4" s="9"/>
      <c r="C4" s="9"/>
      <c r="D4" s="10"/>
      <c r="E4" s="10"/>
      <c r="F4" s="10"/>
      <c r="G4" s="10"/>
      <c r="H4" s="10"/>
      <c r="I4" s="10"/>
      <c r="J4" s="10"/>
      <c r="K4" s="10"/>
      <c r="L4" s="10"/>
      <c r="M4" s="10"/>
      <c r="N4" s="6"/>
      <c r="O4" s="7"/>
      <c r="P4" s="7"/>
      <c r="Q4" s="7" t="s">
        <v>188</v>
      </c>
    </row>
    <row r="5" spans="1:17" ht="12" customHeight="1">
      <c r="A5" s="8"/>
      <c r="B5" s="13" t="s">
        <v>2</v>
      </c>
      <c r="C5" s="14"/>
      <c r="D5" s="10"/>
      <c r="E5" s="10"/>
      <c r="F5" s="10"/>
      <c r="G5" s="10"/>
      <c r="H5" s="10"/>
      <c r="I5" s="10"/>
      <c r="J5" s="10"/>
      <c r="K5" s="10"/>
      <c r="L5" s="10"/>
      <c r="M5" s="10"/>
      <c r="N5" s="6"/>
      <c r="O5" s="7"/>
      <c r="P5" s="7"/>
      <c r="Q5" s="7" t="s">
        <v>190</v>
      </c>
    </row>
    <row r="6" spans="1:17" ht="12" customHeight="1">
      <c r="A6" s="8"/>
      <c r="B6" s="13" t="s">
        <v>3</v>
      </c>
      <c r="C6" s="14"/>
      <c r="D6" s="10"/>
      <c r="E6" s="10"/>
      <c r="F6" s="10"/>
      <c r="G6" s="10"/>
      <c r="H6" s="10"/>
      <c r="I6" s="10"/>
      <c r="J6" s="10"/>
      <c r="K6" s="10"/>
      <c r="L6" s="10"/>
      <c r="M6" s="10"/>
      <c r="N6" s="6"/>
      <c r="O6" s="7"/>
      <c r="P6" s="7"/>
      <c r="Q6" s="7" t="s">
        <v>188</v>
      </c>
    </row>
    <row r="7" spans="1:17" ht="12" customHeight="1">
      <c r="A7" s="8"/>
      <c r="B7" s="13" t="s">
        <v>4</v>
      </c>
      <c r="C7" s="14"/>
      <c r="D7" s="10"/>
      <c r="E7" s="10"/>
      <c r="F7" s="10"/>
      <c r="G7" s="10"/>
      <c r="H7" s="10"/>
      <c r="I7" s="10"/>
      <c r="J7" s="10"/>
      <c r="K7" s="10"/>
      <c r="L7" s="10"/>
      <c r="M7" s="10"/>
      <c r="N7" s="6"/>
      <c r="O7" s="7"/>
      <c r="P7" s="7"/>
      <c r="Q7" s="7" t="s">
        <v>191</v>
      </c>
    </row>
    <row r="8" spans="1:17" ht="12" customHeight="1">
      <c r="A8" s="8"/>
      <c r="B8" s="13" t="s">
        <v>5</v>
      </c>
      <c r="C8" s="14"/>
      <c r="D8" s="10"/>
      <c r="E8" s="10"/>
      <c r="F8" s="10"/>
      <c r="G8" s="10"/>
      <c r="H8" s="10"/>
      <c r="I8" s="10"/>
      <c r="J8" s="10"/>
      <c r="K8" s="10"/>
      <c r="L8" s="10"/>
      <c r="M8" s="10"/>
      <c r="N8" s="6"/>
      <c r="O8" s="7"/>
      <c r="P8" s="7"/>
      <c r="Q8" s="7" t="s">
        <v>188</v>
      </c>
    </row>
    <row r="9" spans="1:17" ht="12" customHeight="1">
      <c r="A9" s="8"/>
      <c r="B9" s="15"/>
      <c r="C9" s="14"/>
      <c r="D9" s="10"/>
      <c r="E9" s="10"/>
      <c r="F9" s="10"/>
      <c r="G9" s="10"/>
      <c r="H9" s="10"/>
      <c r="I9" s="10"/>
      <c r="J9" s="10"/>
      <c r="K9" s="10"/>
      <c r="L9" s="10"/>
      <c r="M9" s="10"/>
      <c r="N9" s="6"/>
      <c r="O9" s="7"/>
      <c r="P9" s="7"/>
      <c r="Q9" s="7"/>
    </row>
    <row r="10" spans="1:17" ht="15.75">
      <c r="A10" s="8"/>
      <c r="B10" s="13"/>
      <c r="C10" s="14"/>
      <c r="D10" s="16"/>
      <c r="E10" s="16"/>
      <c r="F10" s="10"/>
      <c r="G10" s="10"/>
      <c r="H10" s="10"/>
      <c r="I10" s="10"/>
      <c r="J10" s="10"/>
      <c r="K10" s="10"/>
      <c r="L10" s="10"/>
      <c r="M10" s="10"/>
      <c r="N10" s="6"/>
      <c r="O10" s="7"/>
      <c r="P10" s="7"/>
      <c r="Q10" s="7"/>
    </row>
    <row r="11" spans="1:17" ht="15.75">
      <c r="A11" s="8"/>
      <c r="B11" s="17" t="s">
        <v>6</v>
      </c>
      <c r="C11" s="16"/>
      <c r="D11" s="10"/>
      <c r="E11" s="10"/>
      <c r="F11" s="10"/>
      <c r="G11" s="10"/>
      <c r="H11" s="10"/>
      <c r="I11" s="10"/>
      <c r="J11" s="10"/>
      <c r="K11" s="10"/>
      <c r="L11" s="10"/>
      <c r="M11" s="10"/>
      <c r="N11" s="6"/>
      <c r="O11" s="7"/>
      <c r="P11" s="7"/>
      <c r="Q11" s="7"/>
    </row>
    <row r="12" spans="1:17" ht="15.75">
      <c r="A12" s="8"/>
      <c r="B12" s="16"/>
      <c r="C12" s="16"/>
      <c r="D12" s="10"/>
      <c r="E12" s="10"/>
      <c r="F12" s="10"/>
      <c r="G12" s="10"/>
      <c r="H12" s="10"/>
      <c r="I12" s="10"/>
      <c r="J12" s="10"/>
      <c r="K12" s="10"/>
      <c r="L12" s="10"/>
      <c r="M12" s="10"/>
      <c r="N12" s="6"/>
      <c r="O12" s="7"/>
      <c r="P12" s="7"/>
      <c r="Q12" s="7"/>
    </row>
    <row r="13" spans="1:17" ht="15.75">
      <c r="A13" s="2"/>
      <c r="B13" s="5"/>
      <c r="C13" s="5"/>
      <c r="D13" s="5"/>
      <c r="E13" s="5"/>
      <c r="F13" s="5"/>
      <c r="G13" s="5"/>
      <c r="H13" s="5"/>
      <c r="I13" s="5"/>
      <c r="J13" s="5"/>
      <c r="K13" s="5"/>
      <c r="L13" s="5"/>
      <c r="M13" s="5"/>
      <c r="N13" s="6"/>
      <c r="O13" s="7"/>
      <c r="P13" s="7"/>
      <c r="Q13" s="7"/>
    </row>
    <row r="14" spans="1:17" ht="15.75">
      <c r="A14" s="8"/>
      <c r="B14" s="17" t="s">
        <v>192</v>
      </c>
      <c r="C14" s="17"/>
      <c r="D14" s="19"/>
      <c r="E14" s="19"/>
      <c r="F14" s="19"/>
      <c r="G14" s="19"/>
      <c r="H14" s="19"/>
      <c r="I14" s="19"/>
      <c r="J14" s="19"/>
      <c r="K14" s="19"/>
      <c r="L14" s="20" t="s">
        <v>179</v>
      </c>
      <c r="M14" s="19"/>
      <c r="N14" s="6"/>
      <c r="O14" s="7"/>
      <c r="P14" s="7"/>
      <c r="Q14" s="7"/>
    </row>
    <row r="15" spans="1:17" ht="15.75">
      <c r="A15" s="8"/>
      <c r="B15" s="17" t="s">
        <v>193</v>
      </c>
      <c r="C15" s="17"/>
      <c r="D15" s="19"/>
      <c r="E15" s="19"/>
      <c r="F15" s="19"/>
      <c r="G15" s="19"/>
      <c r="H15" s="19"/>
      <c r="I15" s="19"/>
      <c r="J15" s="19"/>
      <c r="K15" s="19"/>
      <c r="L15" s="21" t="s">
        <v>180</v>
      </c>
      <c r="M15" s="19"/>
      <c r="N15" s="6"/>
      <c r="O15" s="7"/>
      <c r="P15" s="7"/>
      <c r="Q15" s="7"/>
    </row>
    <row r="16" spans="1:17" ht="15.75">
      <c r="A16" s="8"/>
      <c r="B16" s="17" t="s">
        <v>7</v>
      </c>
      <c r="C16" s="17"/>
      <c r="D16" s="19"/>
      <c r="E16" s="19"/>
      <c r="F16" s="19"/>
      <c r="G16" s="19"/>
      <c r="H16" s="19"/>
      <c r="I16" s="19"/>
      <c r="J16" s="19"/>
      <c r="K16" s="19"/>
      <c r="L16" s="22">
        <v>36472</v>
      </c>
      <c r="M16" s="19"/>
      <c r="N16" s="6"/>
      <c r="O16" s="7"/>
      <c r="P16" s="7"/>
      <c r="Q16" s="7"/>
    </row>
    <row r="17" spans="1:17" ht="15.75">
      <c r="A17" s="8"/>
      <c r="B17" s="10"/>
      <c r="C17" s="10"/>
      <c r="D17" s="10"/>
      <c r="E17" s="10"/>
      <c r="F17" s="10"/>
      <c r="G17" s="10"/>
      <c r="H17" s="10"/>
      <c r="I17" s="10"/>
      <c r="J17" s="10"/>
      <c r="K17" s="10"/>
      <c r="L17" s="23"/>
      <c r="M17" s="10"/>
      <c r="N17" s="6"/>
      <c r="O17" s="7"/>
      <c r="P17" s="7"/>
      <c r="Q17" s="7"/>
    </row>
    <row r="18" spans="1:17" ht="15.75">
      <c r="A18" s="8"/>
      <c r="B18" s="24" t="s">
        <v>8</v>
      </c>
      <c r="C18" s="10"/>
      <c r="D18" s="10"/>
      <c r="E18" s="10"/>
      <c r="F18" s="10"/>
      <c r="G18" s="10"/>
      <c r="H18" s="10"/>
      <c r="I18" s="10"/>
      <c r="J18" s="23" t="s">
        <v>168</v>
      </c>
      <c r="K18" s="10"/>
      <c r="L18" s="15"/>
      <c r="M18" s="10"/>
      <c r="N18" s="6"/>
      <c r="O18" s="7"/>
      <c r="P18" s="7"/>
      <c r="Q18" s="7"/>
    </row>
    <row r="19" spans="1:17" ht="15.75">
      <c r="A19" s="8"/>
      <c r="B19" s="10"/>
      <c r="C19" s="10"/>
      <c r="D19" s="10"/>
      <c r="E19" s="10"/>
      <c r="F19" s="10"/>
      <c r="G19" s="10"/>
      <c r="H19" s="10"/>
      <c r="I19" s="10"/>
      <c r="J19" s="10"/>
      <c r="K19" s="10"/>
      <c r="L19" s="25"/>
      <c r="M19" s="10"/>
      <c r="N19" s="6"/>
      <c r="O19" s="7"/>
      <c r="P19" s="7"/>
      <c r="Q19" s="7"/>
    </row>
    <row r="20" spans="1:17" ht="15.75">
      <c r="A20" s="8"/>
      <c r="B20" s="10"/>
      <c r="C20" s="175" t="s">
        <v>135</v>
      </c>
      <c r="D20" s="177" t="s">
        <v>139</v>
      </c>
      <c r="E20" s="166"/>
      <c r="F20" s="177" t="s">
        <v>150</v>
      </c>
      <c r="G20" s="166"/>
      <c r="H20" s="177" t="s">
        <v>159</v>
      </c>
      <c r="I20" s="27"/>
      <c r="J20" s="27"/>
      <c r="K20" s="15"/>
      <c r="L20" s="15"/>
      <c r="M20" s="10"/>
      <c r="N20" s="6"/>
      <c r="O20" s="7"/>
      <c r="P20" s="7"/>
      <c r="Q20" s="7"/>
    </row>
    <row r="21" spans="1:17" ht="15.75">
      <c r="A21" s="28"/>
      <c r="B21" s="29" t="s">
        <v>9</v>
      </c>
      <c r="C21" s="176" t="s">
        <v>136</v>
      </c>
      <c r="D21" s="30" t="s">
        <v>140</v>
      </c>
      <c r="E21" s="30"/>
      <c r="F21" s="30" t="s">
        <v>140</v>
      </c>
      <c r="G21" s="30"/>
      <c r="H21" s="30" t="s">
        <v>160</v>
      </c>
      <c r="I21" s="30"/>
      <c r="J21" s="30"/>
      <c r="K21" s="31"/>
      <c r="L21" s="31"/>
      <c r="M21" s="29"/>
      <c r="N21" s="6"/>
      <c r="O21" s="7"/>
      <c r="P21" s="7"/>
      <c r="Q21" s="7"/>
    </row>
    <row r="22" spans="1:17" ht="15.75">
      <c r="A22" s="28"/>
      <c r="B22" s="32" t="s">
        <v>10</v>
      </c>
      <c r="C22" s="32"/>
      <c r="D22" s="33" t="s">
        <v>140</v>
      </c>
      <c r="E22" s="33"/>
      <c r="F22" s="33" t="s">
        <v>140</v>
      </c>
      <c r="G22" s="33"/>
      <c r="H22" s="33" t="s">
        <v>160</v>
      </c>
      <c r="I22" s="30"/>
      <c r="J22" s="30"/>
      <c r="K22" s="31"/>
      <c r="L22" s="31"/>
      <c r="M22" s="29"/>
      <c r="N22" s="6"/>
      <c r="O22" s="7"/>
      <c r="P22" s="7"/>
      <c r="Q22" s="7"/>
    </row>
    <row r="23" spans="1:17" ht="15.75">
      <c r="A23" s="28"/>
      <c r="B23" s="29" t="s">
        <v>11</v>
      </c>
      <c r="C23" s="29"/>
      <c r="D23" s="34" t="s">
        <v>141</v>
      </c>
      <c r="E23" s="30"/>
      <c r="F23" s="34" t="s">
        <v>151</v>
      </c>
      <c r="G23" s="30"/>
      <c r="H23" s="34" t="s">
        <v>161</v>
      </c>
      <c r="I23" s="30"/>
      <c r="J23" s="34"/>
      <c r="K23" s="31"/>
      <c r="L23" s="31"/>
      <c r="M23" s="29"/>
      <c r="N23" s="6"/>
      <c r="O23" s="7"/>
      <c r="P23" s="7"/>
      <c r="Q23" s="7"/>
    </row>
    <row r="24" spans="1:17" ht="15.75">
      <c r="A24" s="28"/>
      <c r="B24" s="29"/>
      <c r="C24" s="29"/>
      <c r="D24" s="29"/>
      <c r="E24" s="30"/>
      <c r="F24" s="30"/>
      <c r="G24" s="30"/>
      <c r="H24" s="30"/>
      <c r="I24" s="30"/>
      <c r="J24" s="30"/>
      <c r="K24" s="31"/>
      <c r="L24" s="31"/>
      <c r="M24" s="29"/>
      <c r="N24" s="6"/>
      <c r="O24" s="7"/>
      <c r="P24" s="7"/>
      <c r="Q24" s="7"/>
    </row>
    <row r="25" spans="1:17" ht="13.5" customHeight="1">
      <c r="A25" s="28"/>
      <c r="B25" s="29" t="s">
        <v>12</v>
      </c>
      <c r="C25" s="29"/>
      <c r="D25" s="35">
        <v>44350</v>
      </c>
      <c r="E25" s="36"/>
      <c r="F25" s="35">
        <v>119000</v>
      </c>
      <c r="G25" s="35"/>
      <c r="H25" s="35">
        <v>17650</v>
      </c>
      <c r="I25" s="35"/>
      <c r="J25" s="35"/>
      <c r="K25" s="37"/>
      <c r="L25" s="35">
        <f>H25+F25+D25</f>
        <v>181000</v>
      </c>
      <c r="M25" s="38"/>
      <c r="N25" s="6"/>
      <c r="O25" s="7"/>
      <c r="P25" s="7"/>
      <c r="Q25" s="7"/>
    </row>
    <row r="26" spans="1:17" ht="13.5" customHeight="1">
      <c r="A26" s="28"/>
      <c r="B26" s="29" t="s">
        <v>13</v>
      </c>
      <c r="C26" s="29">
        <v>0.796078</v>
      </c>
      <c r="D26" s="35">
        <f>D25*C26</f>
        <v>35306.0593</v>
      </c>
      <c r="E26" s="36"/>
      <c r="F26" s="35">
        <v>119000</v>
      </c>
      <c r="G26" s="35"/>
      <c r="H26" s="35">
        <v>17650</v>
      </c>
      <c r="I26" s="35"/>
      <c r="J26" s="35"/>
      <c r="K26" s="37"/>
      <c r="L26" s="35">
        <f>H26+F26+D26</f>
        <v>171956.0593</v>
      </c>
      <c r="M26" s="38"/>
      <c r="N26" s="6"/>
      <c r="O26" s="7"/>
      <c r="P26" s="7"/>
      <c r="Q26" s="7"/>
    </row>
    <row r="27" spans="1:17" ht="13.5" customHeight="1">
      <c r="A27" s="28"/>
      <c r="B27" s="32" t="s">
        <v>14</v>
      </c>
      <c r="C27" s="40">
        <v>0.702428</v>
      </c>
      <c r="D27" s="41">
        <f>D25*C27</f>
        <v>31152.681800000002</v>
      </c>
      <c r="E27" s="42"/>
      <c r="F27" s="41">
        <v>119000</v>
      </c>
      <c r="G27" s="41"/>
      <c r="H27" s="41">
        <v>17650</v>
      </c>
      <c r="I27" s="41"/>
      <c r="J27" s="41"/>
      <c r="K27" s="43"/>
      <c r="L27" s="41">
        <f>H27+F27+D27</f>
        <v>167802.6818</v>
      </c>
      <c r="M27" s="38"/>
      <c r="N27" s="6"/>
      <c r="O27" s="7"/>
      <c r="P27" s="7"/>
      <c r="Q27" s="7"/>
    </row>
    <row r="28" spans="1:17" ht="13.5" customHeight="1">
      <c r="A28" s="28"/>
      <c r="B28" s="29" t="s">
        <v>15</v>
      </c>
      <c r="C28" s="39"/>
      <c r="D28" s="34" t="s">
        <v>142</v>
      </c>
      <c r="E28" s="29"/>
      <c r="F28" s="34" t="s">
        <v>145</v>
      </c>
      <c r="G28" s="34"/>
      <c r="H28" s="34" t="s">
        <v>162</v>
      </c>
      <c r="I28" s="34"/>
      <c r="J28" s="34"/>
      <c r="K28" s="31"/>
      <c r="L28" s="31"/>
      <c r="M28" s="29"/>
      <c r="N28" s="6"/>
      <c r="O28" s="7"/>
      <c r="P28" s="7"/>
      <c r="Q28" s="7"/>
    </row>
    <row r="29" spans="1:17" ht="15.75">
      <c r="A29" s="28"/>
      <c r="B29" s="29" t="s">
        <v>16</v>
      </c>
      <c r="C29" s="29"/>
      <c r="D29" s="44">
        <f>(5.39031)/100</f>
        <v>0.0539031</v>
      </c>
      <c r="E29" s="29"/>
      <c r="F29" s="44">
        <f>(5.52031)/100</f>
        <v>0.055203100000000005</v>
      </c>
      <c r="G29" s="45"/>
      <c r="H29" s="44">
        <f>(5.92031)/100</f>
        <v>0.059203099999999995</v>
      </c>
      <c r="I29" s="45"/>
      <c r="J29" s="44"/>
      <c r="K29" s="31"/>
      <c r="L29" s="45">
        <f>SUMPRODUCT(D29:H29,D26:H26)/L26</f>
        <v>0.055346753692754755</v>
      </c>
      <c r="M29" s="29"/>
      <c r="N29" s="6"/>
      <c r="O29" s="7"/>
      <c r="P29" s="7"/>
      <c r="Q29" s="7"/>
    </row>
    <row r="30" spans="1:17" ht="15.75">
      <c r="A30" s="28"/>
      <c r="B30" s="29" t="s">
        <v>17</v>
      </c>
      <c r="C30" s="29"/>
      <c r="D30" s="44">
        <f>(5.45125)/100</f>
        <v>0.0545125</v>
      </c>
      <c r="E30" s="29"/>
      <c r="F30" s="44">
        <f>(5.58125)/100</f>
        <v>0.0558125</v>
      </c>
      <c r="G30" s="45"/>
      <c r="H30" s="44">
        <f>(5.98125)/100</f>
        <v>0.059812500000000005</v>
      </c>
      <c r="I30" s="45"/>
      <c r="J30" s="44"/>
      <c r="K30" s="31"/>
      <c r="L30" s="31"/>
      <c r="M30" s="29"/>
      <c r="N30" s="6"/>
      <c r="O30" s="7"/>
      <c r="P30" s="7"/>
      <c r="Q30" s="7"/>
    </row>
    <row r="31" spans="1:17" ht="15.75">
      <c r="A31" s="28"/>
      <c r="B31" s="29" t="s">
        <v>18</v>
      </c>
      <c r="C31" s="29"/>
      <c r="D31" s="34" t="s">
        <v>143</v>
      </c>
      <c r="E31" s="29"/>
      <c r="F31" s="34" t="s">
        <v>152</v>
      </c>
      <c r="G31" s="34"/>
      <c r="H31" s="34" t="s">
        <v>152</v>
      </c>
      <c r="I31" s="34"/>
      <c r="J31" s="34"/>
      <c r="K31" s="31"/>
      <c r="L31" s="31"/>
      <c r="M31" s="29"/>
      <c r="N31" s="6"/>
      <c r="O31" s="7"/>
      <c r="P31" s="7"/>
      <c r="Q31" s="7"/>
    </row>
    <row r="32" spans="1:17" ht="15.75">
      <c r="A32" s="28"/>
      <c r="B32" s="29" t="s">
        <v>19</v>
      </c>
      <c r="C32" s="29"/>
      <c r="D32" s="34" t="s">
        <v>144</v>
      </c>
      <c r="E32" s="29"/>
      <c r="F32" s="34" t="s">
        <v>153</v>
      </c>
      <c r="G32" s="34"/>
      <c r="H32" s="34" t="s">
        <v>153</v>
      </c>
      <c r="I32" s="34"/>
      <c r="J32" s="34"/>
      <c r="K32" s="31"/>
      <c r="L32" s="31"/>
      <c r="M32" s="29"/>
      <c r="N32" s="6"/>
      <c r="O32" s="7"/>
      <c r="P32" s="7"/>
      <c r="Q32" s="7"/>
    </row>
    <row r="33" spans="1:17" ht="15.75">
      <c r="A33" s="28"/>
      <c r="B33" s="29" t="s">
        <v>20</v>
      </c>
      <c r="C33" s="29"/>
      <c r="D33" s="34" t="s">
        <v>145</v>
      </c>
      <c r="E33" s="29"/>
      <c r="F33" s="34" t="s">
        <v>154</v>
      </c>
      <c r="G33" s="34"/>
      <c r="H33" s="34" t="s">
        <v>163</v>
      </c>
      <c r="I33" s="34"/>
      <c r="J33" s="34"/>
      <c r="K33" s="31"/>
      <c r="L33" s="31"/>
      <c r="M33" s="29"/>
      <c r="N33" s="6"/>
      <c r="O33" s="7"/>
      <c r="P33" s="7"/>
      <c r="Q33" s="7"/>
    </row>
    <row r="34" spans="1:17" ht="15.75">
      <c r="A34" s="28"/>
      <c r="B34" s="29"/>
      <c r="C34" s="29"/>
      <c r="D34" s="46"/>
      <c r="E34" s="46"/>
      <c r="F34" s="29"/>
      <c r="G34" s="46"/>
      <c r="H34" s="46"/>
      <c r="I34" s="46"/>
      <c r="J34" s="46"/>
      <c r="K34" s="46"/>
      <c r="L34" s="46"/>
      <c r="M34" s="29"/>
      <c r="N34" s="6"/>
      <c r="O34" s="7"/>
      <c r="P34" s="7"/>
      <c r="Q34" s="7"/>
    </row>
    <row r="35" spans="1:17" ht="15.75">
      <c r="A35" s="28"/>
      <c r="B35" s="29" t="s">
        <v>21</v>
      </c>
      <c r="C35" s="29"/>
      <c r="D35" s="29"/>
      <c r="E35" s="29"/>
      <c r="F35" s="29"/>
      <c r="G35" s="29"/>
      <c r="H35" s="29"/>
      <c r="I35" s="29"/>
      <c r="J35" s="29"/>
      <c r="K35" s="29"/>
      <c r="L35" s="45">
        <f>(H25)/(D25+F25)</f>
        <v>0.10805019895928987</v>
      </c>
      <c r="M35" s="29"/>
      <c r="N35" s="6"/>
      <c r="O35" s="7"/>
      <c r="P35" s="7"/>
      <c r="Q35" s="7"/>
    </row>
    <row r="36" spans="1:17" ht="15.75">
      <c r="A36" s="28"/>
      <c r="B36" s="29" t="s">
        <v>22</v>
      </c>
      <c r="C36" s="29"/>
      <c r="D36" s="29"/>
      <c r="E36" s="29"/>
      <c r="F36" s="29"/>
      <c r="G36" s="29"/>
      <c r="H36" s="29"/>
      <c r="I36" s="29"/>
      <c r="J36" s="29"/>
      <c r="K36" s="29"/>
      <c r="L36" s="45">
        <f>(H27)/(D27+F27)</f>
        <v>0.11754701806464839</v>
      </c>
      <c r="M36" s="29"/>
      <c r="N36" s="6"/>
      <c r="O36" s="7"/>
      <c r="P36" s="7"/>
      <c r="Q36" s="7"/>
    </row>
    <row r="37" spans="1:17" ht="15.75">
      <c r="A37" s="28"/>
      <c r="B37" s="29" t="s">
        <v>23</v>
      </c>
      <c r="C37" s="29"/>
      <c r="D37" s="29"/>
      <c r="E37" s="29"/>
      <c r="F37" s="29"/>
      <c r="G37" s="29"/>
      <c r="H37" s="29"/>
      <c r="I37" s="29"/>
      <c r="J37" s="34" t="s">
        <v>169</v>
      </c>
      <c r="K37" s="34" t="s">
        <v>177</v>
      </c>
      <c r="L37" s="35">
        <v>72850</v>
      </c>
      <c r="M37" s="29"/>
      <c r="N37" s="6"/>
      <c r="O37" s="7"/>
      <c r="P37" s="7"/>
      <c r="Q37" s="7"/>
    </row>
    <row r="38" spans="1:17" ht="15.75">
      <c r="A38" s="28"/>
      <c r="B38" s="29"/>
      <c r="C38" s="29"/>
      <c r="D38" s="29"/>
      <c r="E38" s="29"/>
      <c r="F38" s="29"/>
      <c r="G38" s="29"/>
      <c r="H38" s="29"/>
      <c r="I38" s="29"/>
      <c r="J38" s="29"/>
      <c r="K38" s="29"/>
      <c r="L38" s="47"/>
      <c r="M38" s="29"/>
      <c r="N38" s="6"/>
      <c r="O38" s="7"/>
      <c r="P38" s="7"/>
      <c r="Q38" s="7"/>
    </row>
    <row r="39" spans="1:17" ht="15.75">
      <c r="A39" s="28"/>
      <c r="B39" s="29" t="s">
        <v>24</v>
      </c>
      <c r="C39" s="29"/>
      <c r="D39" s="29"/>
      <c r="E39" s="29"/>
      <c r="F39" s="29"/>
      <c r="G39" s="29"/>
      <c r="H39" s="29"/>
      <c r="I39" s="29"/>
      <c r="J39" s="34"/>
      <c r="K39" s="34"/>
      <c r="L39" s="34" t="s">
        <v>181</v>
      </c>
      <c r="M39" s="29"/>
      <c r="N39" s="6"/>
      <c r="O39" s="7"/>
      <c r="P39" s="7"/>
      <c r="Q39" s="7"/>
    </row>
    <row r="40" spans="1:17" ht="15.75">
      <c r="A40" s="28"/>
      <c r="B40" s="32" t="s">
        <v>25</v>
      </c>
      <c r="C40" s="32"/>
      <c r="D40" s="32"/>
      <c r="E40" s="32"/>
      <c r="F40" s="32"/>
      <c r="G40" s="32"/>
      <c r="H40" s="32"/>
      <c r="I40" s="32"/>
      <c r="J40" s="48"/>
      <c r="K40" s="48"/>
      <c r="L40" s="49">
        <v>36462</v>
      </c>
      <c r="M40" s="29"/>
      <c r="N40" s="6"/>
      <c r="O40" s="7"/>
      <c r="P40" s="7"/>
      <c r="Q40" s="7"/>
    </row>
    <row r="41" spans="1:17" ht="15.75">
      <c r="A41" s="28"/>
      <c r="B41" s="29" t="s">
        <v>26</v>
      </c>
      <c r="C41" s="29"/>
      <c r="D41" s="29"/>
      <c r="E41" s="29"/>
      <c r="F41" s="29"/>
      <c r="G41" s="29"/>
      <c r="H41" s="29"/>
      <c r="I41" s="29">
        <f>L41-J41+1</f>
        <v>91</v>
      </c>
      <c r="J41" s="50">
        <v>36280</v>
      </c>
      <c r="K41" s="51"/>
      <c r="L41" s="50">
        <v>36370</v>
      </c>
      <c r="M41" s="29"/>
      <c r="N41" s="6"/>
      <c r="O41" s="7"/>
      <c r="P41" s="7"/>
      <c r="Q41" s="7"/>
    </row>
    <row r="42" spans="1:17" ht="15.75">
      <c r="A42" s="28"/>
      <c r="B42" s="29" t="s">
        <v>27</v>
      </c>
      <c r="C42" s="29"/>
      <c r="D42" s="29"/>
      <c r="E42" s="29"/>
      <c r="F42" s="29"/>
      <c r="G42" s="29"/>
      <c r="H42" s="29"/>
      <c r="I42" s="29">
        <f>L42-J42+1</f>
        <v>91</v>
      </c>
      <c r="J42" s="50">
        <v>36371</v>
      </c>
      <c r="K42" s="51"/>
      <c r="L42" s="50">
        <v>36461</v>
      </c>
      <c r="M42" s="29"/>
      <c r="N42" s="6"/>
      <c r="O42" s="7"/>
      <c r="P42" s="7"/>
      <c r="Q42" s="7"/>
    </row>
    <row r="43" spans="1:17" ht="15.75">
      <c r="A43" s="28"/>
      <c r="B43" s="29" t="s">
        <v>28</v>
      </c>
      <c r="C43" s="29"/>
      <c r="D43" s="29"/>
      <c r="E43" s="29"/>
      <c r="F43" s="29"/>
      <c r="G43" s="29"/>
      <c r="H43" s="29"/>
      <c r="I43" s="29"/>
      <c r="J43" s="50"/>
      <c r="K43" s="51"/>
      <c r="L43" s="50" t="s">
        <v>182</v>
      </c>
      <c r="M43" s="29"/>
      <c r="N43" s="6"/>
      <c r="O43" s="7"/>
      <c r="P43" s="7"/>
      <c r="Q43" s="7"/>
    </row>
    <row r="44" spans="1:17" ht="15.75">
      <c r="A44" s="28"/>
      <c r="B44" s="29" t="s">
        <v>29</v>
      </c>
      <c r="C44" s="29"/>
      <c r="D44" s="29"/>
      <c r="E44" s="29"/>
      <c r="F44" s="29"/>
      <c r="G44" s="29"/>
      <c r="H44" s="29"/>
      <c r="I44" s="29"/>
      <c r="J44" s="50"/>
      <c r="K44" s="51"/>
      <c r="L44" s="50">
        <v>36453</v>
      </c>
      <c r="M44" s="29"/>
      <c r="N44" s="6"/>
      <c r="O44" s="7"/>
      <c r="P44" s="7"/>
      <c r="Q44" s="7"/>
    </row>
    <row r="45" spans="1:17" ht="15.75">
      <c r="A45" s="28"/>
      <c r="B45" s="29"/>
      <c r="C45" s="29"/>
      <c r="D45" s="29"/>
      <c r="E45" s="29"/>
      <c r="F45" s="29"/>
      <c r="G45" s="29"/>
      <c r="H45" s="29"/>
      <c r="I45" s="29"/>
      <c r="J45" s="50"/>
      <c r="K45" s="51"/>
      <c r="L45" s="50"/>
      <c r="M45" s="29"/>
      <c r="N45" s="6"/>
      <c r="O45" s="7"/>
      <c r="P45" s="7"/>
      <c r="Q45" s="7"/>
    </row>
    <row r="46" spans="1:17" ht="19.5" thickBot="1">
      <c r="A46" s="132"/>
      <c r="B46" s="133" t="s">
        <v>194</v>
      </c>
      <c r="C46" s="134"/>
      <c r="D46" s="134"/>
      <c r="E46" s="134"/>
      <c r="F46" s="134"/>
      <c r="G46" s="134"/>
      <c r="H46" s="134"/>
      <c r="I46" s="134"/>
      <c r="J46" s="134"/>
      <c r="K46" s="134"/>
      <c r="L46" s="135"/>
      <c r="M46" s="136"/>
      <c r="N46" s="6"/>
      <c r="O46" s="7"/>
      <c r="P46" s="7"/>
      <c r="Q46" s="7"/>
    </row>
    <row r="47" spans="1:17" ht="15.75">
      <c r="A47" s="2"/>
      <c r="B47" s="5"/>
      <c r="C47" s="5"/>
      <c r="D47" s="5"/>
      <c r="E47" s="5"/>
      <c r="F47" s="5"/>
      <c r="G47" s="5"/>
      <c r="H47" s="5"/>
      <c r="I47" s="5"/>
      <c r="J47" s="5"/>
      <c r="K47" s="5"/>
      <c r="L47" s="56"/>
      <c r="M47" s="5"/>
      <c r="N47" s="6"/>
      <c r="O47" s="7"/>
      <c r="P47" s="7"/>
      <c r="Q47" s="7"/>
    </row>
    <row r="48" spans="1:17" ht="15.75">
      <c r="A48" s="8"/>
      <c r="B48" s="57" t="s">
        <v>31</v>
      </c>
      <c r="C48" s="16"/>
      <c r="D48" s="10"/>
      <c r="E48" s="10"/>
      <c r="F48" s="10"/>
      <c r="G48" s="10"/>
      <c r="H48" s="10"/>
      <c r="I48" s="10"/>
      <c r="J48" s="10"/>
      <c r="K48" s="10"/>
      <c r="L48" s="58"/>
      <c r="M48" s="10"/>
      <c r="N48" s="6"/>
      <c r="O48" s="7"/>
      <c r="P48" s="7"/>
      <c r="Q48" s="7"/>
    </row>
    <row r="49" spans="1:17" ht="15.75">
      <c r="A49" s="8"/>
      <c r="B49" s="16"/>
      <c r="C49" s="16"/>
      <c r="D49" s="10"/>
      <c r="E49" s="10"/>
      <c r="F49" s="10"/>
      <c r="G49" s="10"/>
      <c r="H49" s="10"/>
      <c r="I49" s="10"/>
      <c r="J49" s="10"/>
      <c r="K49" s="10"/>
      <c r="L49" s="58"/>
      <c r="M49" s="10"/>
      <c r="N49" s="6"/>
      <c r="O49" s="7"/>
      <c r="P49" s="7"/>
      <c r="Q49" s="7"/>
    </row>
    <row r="50" spans="1:14" s="184" customFormat="1" ht="63">
      <c r="A50" s="178"/>
      <c r="B50" s="179" t="s">
        <v>32</v>
      </c>
      <c r="C50" s="180" t="s">
        <v>137</v>
      </c>
      <c r="D50" s="180" t="s">
        <v>146</v>
      </c>
      <c r="E50" s="180"/>
      <c r="F50" s="180" t="s">
        <v>155</v>
      </c>
      <c r="G50" s="180"/>
      <c r="H50" s="180" t="s">
        <v>164</v>
      </c>
      <c r="I50" s="180"/>
      <c r="J50" s="180" t="s">
        <v>170</v>
      </c>
      <c r="K50" s="180"/>
      <c r="L50" s="181" t="s">
        <v>183</v>
      </c>
      <c r="M50" s="182"/>
      <c r="N50" s="183"/>
    </row>
    <row r="51" spans="1:17" ht="15.75">
      <c r="A51" s="28"/>
      <c r="B51" s="29" t="s">
        <v>33</v>
      </c>
      <c r="C51" s="38">
        <v>180976</v>
      </c>
      <c r="D51" s="59">
        <v>171956</v>
      </c>
      <c r="E51" s="38"/>
      <c r="F51" s="38">
        <f>4153+1144</f>
        <v>5297</v>
      </c>
      <c r="G51" s="38"/>
      <c r="H51" s="38">
        <v>1144</v>
      </c>
      <c r="I51" s="38"/>
      <c r="J51" s="38">
        <v>0</v>
      </c>
      <c r="K51" s="38"/>
      <c r="L51" s="59">
        <f>D51-F51+H51-J51</f>
        <v>167803</v>
      </c>
      <c r="M51" s="29"/>
      <c r="N51" s="6"/>
      <c r="O51" s="7"/>
      <c r="P51" s="7"/>
      <c r="Q51" s="7"/>
    </row>
    <row r="52" spans="1:17" ht="15.75">
      <c r="A52" s="28"/>
      <c r="B52" s="29" t="s">
        <v>34</v>
      </c>
      <c r="C52" s="38">
        <v>24</v>
      </c>
      <c r="D52" s="38">
        <v>0</v>
      </c>
      <c r="E52" s="38"/>
      <c r="F52" s="38">
        <v>0</v>
      </c>
      <c r="G52" s="38"/>
      <c r="H52" s="38">
        <v>0</v>
      </c>
      <c r="I52" s="38"/>
      <c r="J52" s="38">
        <v>0</v>
      </c>
      <c r="K52" s="38"/>
      <c r="L52" s="59">
        <f>D52-F52</f>
        <v>0</v>
      </c>
      <c r="M52" s="29"/>
      <c r="N52" s="6"/>
      <c r="O52" s="7"/>
      <c r="P52" s="7"/>
      <c r="Q52" s="7"/>
    </row>
    <row r="53" spans="1:17" ht="15.75">
      <c r="A53" s="28"/>
      <c r="B53" s="29"/>
      <c r="C53" s="38"/>
      <c r="D53" s="38"/>
      <c r="E53" s="38"/>
      <c r="F53" s="38"/>
      <c r="G53" s="38"/>
      <c r="H53" s="38"/>
      <c r="I53" s="38"/>
      <c r="J53" s="38"/>
      <c r="K53" s="38"/>
      <c r="L53" s="59"/>
      <c r="M53" s="29"/>
      <c r="N53" s="6"/>
      <c r="O53" s="7"/>
      <c r="P53" s="7"/>
      <c r="Q53" s="7"/>
    </row>
    <row r="54" spans="1:17" ht="15.75">
      <c r="A54" s="28"/>
      <c r="B54" s="29" t="s">
        <v>35</v>
      </c>
      <c r="C54" s="38">
        <f>SUM(C51:C53)</f>
        <v>181000</v>
      </c>
      <c r="D54" s="38">
        <f>SUM(D51:D53)</f>
        <v>171956</v>
      </c>
      <c r="E54" s="38"/>
      <c r="F54" s="38">
        <f>SUM(F51:F53)</f>
        <v>5297</v>
      </c>
      <c r="G54" s="38"/>
      <c r="H54" s="38">
        <f>SUM(H51:H53)</f>
        <v>1144</v>
      </c>
      <c r="I54" s="38"/>
      <c r="J54" s="38">
        <f>SUM(J51:J53)</f>
        <v>0</v>
      </c>
      <c r="K54" s="38"/>
      <c r="L54" s="60">
        <f>SUM(L51:L53)</f>
        <v>167803</v>
      </c>
      <c r="M54" s="29"/>
      <c r="N54" s="6"/>
      <c r="O54" s="7"/>
      <c r="P54" s="7"/>
      <c r="Q54" s="7"/>
    </row>
    <row r="55" spans="1:17" ht="15.75">
      <c r="A55" s="28"/>
      <c r="B55" s="29"/>
      <c r="C55" s="38"/>
      <c r="D55" s="38"/>
      <c r="E55" s="38"/>
      <c r="F55" s="38"/>
      <c r="G55" s="38"/>
      <c r="H55" s="38"/>
      <c r="I55" s="38"/>
      <c r="J55" s="38"/>
      <c r="K55" s="38"/>
      <c r="L55" s="60"/>
      <c r="M55" s="29"/>
      <c r="N55" s="6"/>
      <c r="O55" s="7"/>
      <c r="P55" s="7"/>
      <c r="Q55" s="7"/>
    </row>
    <row r="56" spans="1:17" ht="15.75">
      <c r="A56" s="8"/>
      <c r="B56" s="155" t="s">
        <v>36</v>
      </c>
      <c r="C56" s="61"/>
      <c r="D56" s="61"/>
      <c r="E56" s="61"/>
      <c r="F56" s="61"/>
      <c r="G56" s="61"/>
      <c r="H56" s="61"/>
      <c r="I56" s="61"/>
      <c r="J56" s="61"/>
      <c r="K56" s="61"/>
      <c r="L56" s="62"/>
      <c r="M56" s="10"/>
      <c r="N56" s="63"/>
      <c r="O56" s="7"/>
      <c r="P56" s="7"/>
      <c r="Q56" s="7"/>
    </row>
    <row r="57" spans="1:17" ht="15.75">
      <c r="A57" s="8"/>
      <c r="B57" s="10"/>
      <c r="C57" s="61"/>
      <c r="D57" s="61"/>
      <c r="E57" s="61"/>
      <c r="F57" s="61"/>
      <c r="G57" s="61"/>
      <c r="H57" s="61"/>
      <c r="I57" s="61"/>
      <c r="J57" s="61"/>
      <c r="K57" s="61"/>
      <c r="L57" s="62"/>
      <c r="M57" s="10"/>
      <c r="N57" s="6"/>
      <c r="O57" s="7"/>
      <c r="P57" s="7"/>
      <c r="Q57" s="7"/>
    </row>
    <row r="58" spans="1:17" ht="15.75">
      <c r="A58" s="28"/>
      <c r="B58" s="29" t="s">
        <v>33</v>
      </c>
      <c r="C58" s="38"/>
      <c r="D58" s="38"/>
      <c r="E58" s="38"/>
      <c r="F58" s="38"/>
      <c r="G58" s="38"/>
      <c r="H58" s="38"/>
      <c r="I58" s="38"/>
      <c r="J58" s="38"/>
      <c r="K58" s="38"/>
      <c r="L58" s="60"/>
      <c r="M58" s="29"/>
      <c r="N58" s="6"/>
      <c r="O58" s="7"/>
      <c r="P58" s="7"/>
      <c r="Q58" s="7"/>
    </row>
    <row r="59" spans="1:17" ht="15.75">
      <c r="A59" s="28"/>
      <c r="B59" s="29" t="s">
        <v>34</v>
      </c>
      <c r="C59" s="38"/>
      <c r="D59" s="38"/>
      <c r="E59" s="38"/>
      <c r="F59" s="38"/>
      <c r="G59" s="38"/>
      <c r="H59" s="38"/>
      <c r="I59" s="38"/>
      <c r="J59" s="38"/>
      <c r="K59" s="38"/>
      <c r="L59" s="60"/>
      <c r="M59" s="29"/>
      <c r="N59" s="6"/>
      <c r="O59" s="7"/>
      <c r="P59" s="7"/>
      <c r="Q59" s="7"/>
    </row>
    <row r="60" spans="1:17" ht="15.75">
      <c r="A60" s="28"/>
      <c r="B60" s="29"/>
      <c r="C60" s="38"/>
      <c r="D60" s="38"/>
      <c r="E60" s="38"/>
      <c r="F60" s="38"/>
      <c r="G60" s="38"/>
      <c r="H60" s="38"/>
      <c r="I60" s="38"/>
      <c r="J60" s="38"/>
      <c r="K60" s="38"/>
      <c r="L60" s="60"/>
      <c r="M60" s="29"/>
      <c r="N60" s="6"/>
      <c r="O60" s="7"/>
      <c r="P60" s="7"/>
      <c r="Q60" s="7"/>
    </row>
    <row r="61" spans="1:17" ht="15.75">
      <c r="A61" s="28"/>
      <c r="B61" s="29" t="s">
        <v>35</v>
      </c>
      <c r="C61" s="38"/>
      <c r="D61" s="38"/>
      <c r="E61" s="38"/>
      <c r="F61" s="38"/>
      <c r="G61" s="38"/>
      <c r="H61" s="38"/>
      <c r="I61" s="38"/>
      <c r="J61" s="38"/>
      <c r="K61" s="38"/>
      <c r="L61" s="38"/>
      <c r="M61" s="29"/>
      <c r="N61" s="63"/>
      <c r="O61" s="7"/>
      <c r="P61" s="7"/>
      <c r="Q61" s="7"/>
    </row>
    <row r="62" spans="1:17" ht="15.75">
      <c r="A62" s="28"/>
      <c r="B62" s="29"/>
      <c r="C62" s="38"/>
      <c r="D62" s="38"/>
      <c r="E62" s="38"/>
      <c r="F62" s="38"/>
      <c r="G62" s="38"/>
      <c r="H62" s="38"/>
      <c r="I62" s="38"/>
      <c r="J62" s="38"/>
      <c r="K62" s="38"/>
      <c r="L62" s="38"/>
      <c r="M62" s="29"/>
      <c r="N62" s="6"/>
      <c r="O62" s="7"/>
      <c r="P62" s="7"/>
      <c r="Q62" s="7"/>
    </row>
    <row r="63" spans="1:17" ht="15.75">
      <c r="A63" s="28"/>
      <c r="B63" s="29" t="s">
        <v>37</v>
      </c>
      <c r="C63" s="38">
        <v>0</v>
      </c>
      <c r="D63" s="38">
        <v>0</v>
      </c>
      <c r="E63" s="38"/>
      <c r="F63" s="38"/>
      <c r="G63" s="38"/>
      <c r="H63" s="38"/>
      <c r="I63" s="38"/>
      <c r="J63" s="38"/>
      <c r="K63" s="38"/>
      <c r="L63" s="59">
        <f>D63-F63+H63-J63</f>
        <v>0</v>
      </c>
      <c r="M63" s="29"/>
      <c r="N63" s="6"/>
      <c r="O63" s="7"/>
      <c r="P63" s="7"/>
      <c r="Q63" s="7"/>
    </row>
    <row r="64" spans="1:17" ht="15.75">
      <c r="A64" s="28"/>
      <c r="B64" s="29" t="s">
        <v>38</v>
      </c>
      <c r="C64" s="38">
        <v>0</v>
      </c>
      <c r="D64" s="38">
        <v>0</v>
      </c>
      <c r="E64" s="38"/>
      <c r="F64" s="38"/>
      <c r="G64" s="38"/>
      <c r="H64" s="38"/>
      <c r="I64" s="38"/>
      <c r="J64" s="38"/>
      <c r="K64" s="38"/>
      <c r="L64" s="60">
        <v>0</v>
      </c>
      <c r="M64" s="29"/>
      <c r="N64" s="6"/>
      <c r="O64" s="7"/>
      <c r="P64" s="7"/>
      <c r="Q64" s="7"/>
    </row>
    <row r="65" spans="1:17" ht="15.75">
      <c r="A65" s="28"/>
      <c r="B65" s="29" t="s">
        <v>39</v>
      </c>
      <c r="C65" s="38">
        <v>0</v>
      </c>
      <c r="D65" s="38">
        <f>L119</f>
        <v>0</v>
      </c>
      <c r="E65" s="38"/>
      <c r="F65" s="38"/>
      <c r="G65" s="38"/>
      <c r="H65" s="38"/>
      <c r="I65" s="38"/>
      <c r="J65" s="38"/>
      <c r="K65" s="38"/>
      <c r="L65" s="60">
        <f>SUM(C65:K65)</f>
        <v>0</v>
      </c>
      <c r="M65" s="29"/>
      <c r="N65" s="6"/>
      <c r="O65" s="7"/>
      <c r="P65" s="7"/>
      <c r="Q65" s="7"/>
    </row>
    <row r="66" spans="1:17" ht="15.75">
      <c r="A66" s="28"/>
      <c r="B66" s="29" t="s">
        <v>40</v>
      </c>
      <c r="C66" s="60">
        <f>SUM(C54:C65)</f>
        <v>181000</v>
      </c>
      <c r="D66" s="60">
        <f>SUM(D54:D65)</f>
        <v>171956</v>
      </c>
      <c r="E66" s="38"/>
      <c r="F66" s="60"/>
      <c r="G66" s="38"/>
      <c r="H66" s="60"/>
      <c r="I66" s="38"/>
      <c r="J66" s="60"/>
      <c r="K66" s="38"/>
      <c r="L66" s="60">
        <f>SUM(L54:L65)</f>
        <v>167803</v>
      </c>
      <c r="M66" s="29"/>
      <c r="N66" s="6"/>
      <c r="O66" s="7"/>
      <c r="P66" s="7"/>
      <c r="Q66" s="7"/>
    </row>
    <row r="67" spans="1:17" ht="15.75">
      <c r="A67" s="28"/>
      <c r="B67" s="29"/>
      <c r="C67" s="38"/>
      <c r="D67" s="38"/>
      <c r="E67" s="38"/>
      <c r="F67" s="38"/>
      <c r="G67" s="38"/>
      <c r="H67" s="38"/>
      <c r="I67" s="38"/>
      <c r="J67" s="38"/>
      <c r="K67" s="38"/>
      <c r="L67" s="60"/>
      <c r="M67" s="29"/>
      <c r="N67" s="6"/>
      <c r="O67" s="7"/>
      <c r="P67" s="7"/>
      <c r="Q67" s="7"/>
    </row>
    <row r="68" spans="1:17" ht="15.75">
      <c r="A68" s="8"/>
      <c r="B68" s="10"/>
      <c r="C68" s="10"/>
      <c r="D68" s="10"/>
      <c r="E68" s="10"/>
      <c r="F68" s="10"/>
      <c r="G68" s="10"/>
      <c r="H68" s="10"/>
      <c r="I68" s="10"/>
      <c r="J68" s="10"/>
      <c r="K68" s="10"/>
      <c r="L68" s="10"/>
      <c r="M68" s="10"/>
      <c r="N68" s="6"/>
      <c r="O68" s="7"/>
      <c r="P68" s="7"/>
      <c r="Q68" s="7"/>
    </row>
    <row r="69" spans="1:17" ht="15.75">
      <c r="A69" s="8"/>
      <c r="B69" s="57" t="s">
        <v>41</v>
      </c>
      <c r="C69" s="16"/>
      <c r="D69" s="10"/>
      <c r="E69" s="10"/>
      <c r="F69" s="10"/>
      <c r="G69" s="10"/>
      <c r="H69" s="10"/>
      <c r="I69" s="23"/>
      <c r="J69" s="21" t="s">
        <v>171</v>
      </c>
      <c r="K69" s="21"/>
      <c r="L69" s="21" t="s">
        <v>184</v>
      </c>
      <c r="M69" s="10"/>
      <c r="N69" s="6"/>
      <c r="O69" s="7"/>
      <c r="P69" s="7"/>
      <c r="Q69" s="7"/>
    </row>
    <row r="70" spans="1:17" ht="15.75">
      <c r="A70" s="28"/>
      <c r="B70" s="29" t="s">
        <v>42</v>
      </c>
      <c r="C70" s="29"/>
      <c r="D70" s="29"/>
      <c r="E70" s="29"/>
      <c r="F70" s="29"/>
      <c r="G70" s="29"/>
      <c r="H70" s="29"/>
      <c r="I70" s="29"/>
      <c r="J70" s="38">
        <v>0</v>
      </c>
      <c r="K70" s="29"/>
      <c r="L70" s="59">
        <v>0</v>
      </c>
      <c r="M70" s="29"/>
      <c r="N70" s="6"/>
      <c r="O70" s="7"/>
      <c r="P70" s="7"/>
      <c r="Q70" s="7"/>
    </row>
    <row r="71" spans="1:17" ht="15.75">
      <c r="A71" s="28"/>
      <c r="B71" s="29" t="s">
        <v>43</v>
      </c>
      <c r="C71" s="46" t="s">
        <v>138</v>
      </c>
      <c r="D71" s="64">
        <v>36453</v>
      </c>
      <c r="E71" s="29"/>
      <c r="F71" s="29"/>
      <c r="G71" s="29"/>
      <c r="H71" s="29"/>
      <c r="I71" s="29"/>
      <c r="J71" s="38">
        <v>5297</v>
      </c>
      <c r="K71" s="29"/>
      <c r="L71" s="59"/>
      <c r="M71" s="29"/>
      <c r="N71" s="6"/>
      <c r="O71" s="7"/>
      <c r="P71" s="7"/>
      <c r="Q71" s="7"/>
    </row>
    <row r="72" spans="1:17" ht="15.75">
      <c r="A72" s="28"/>
      <c r="B72" s="29" t="s">
        <v>44</v>
      </c>
      <c r="C72" s="29"/>
      <c r="D72" s="29"/>
      <c r="E72" s="29"/>
      <c r="F72" s="29"/>
      <c r="G72" s="29"/>
      <c r="H72" s="29"/>
      <c r="I72" s="29"/>
      <c r="J72" s="38"/>
      <c r="K72" s="29"/>
      <c r="L72" s="59">
        <v>3435</v>
      </c>
      <c r="M72" s="29"/>
      <c r="N72" s="6"/>
      <c r="O72" s="7"/>
      <c r="P72" s="7"/>
      <c r="Q72" s="7"/>
    </row>
    <row r="73" spans="1:17" ht="15.75">
      <c r="A73" s="28"/>
      <c r="B73" s="29" t="s">
        <v>45</v>
      </c>
      <c r="C73" s="29"/>
      <c r="D73" s="29"/>
      <c r="E73" s="29"/>
      <c r="F73" s="29"/>
      <c r="G73" s="29"/>
      <c r="H73" s="29"/>
      <c r="I73" s="29"/>
      <c r="J73" s="38"/>
      <c r="K73" s="29"/>
      <c r="L73" s="59">
        <v>169</v>
      </c>
      <c r="M73" s="29"/>
      <c r="N73" s="6"/>
      <c r="O73" s="7"/>
      <c r="P73" s="7"/>
      <c r="Q73" s="7"/>
    </row>
    <row r="74" spans="1:17" ht="15.75">
      <c r="A74" s="28"/>
      <c r="B74" s="29" t="s">
        <v>46</v>
      </c>
      <c r="C74" s="29"/>
      <c r="D74" s="29"/>
      <c r="E74" s="29"/>
      <c r="F74" s="29"/>
      <c r="G74" s="29"/>
      <c r="H74" s="29"/>
      <c r="I74" s="29"/>
      <c r="J74" s="38">
        <f>SUM(J70:J73)</f>
        <v>5297</v>
      </c>
      <c r="K74" s="29"/>
      <c r="L74" s="60">
        <f>SUM(L70:L73)</f>
        <v>3604</v>
      </c>
      <c r="M74" s="29"/>
      <c r="N74" s="6"/>
      <c r="O74" s="7"/>
      <c r="P74" s="7"/>
      <c r="Q74" s="7"/>
    </row>
    <row r="75" spans="1:17" ht="15.75">
      <c r="A75" s="28"/>
      <c r="B75" s="29" t="s">
        <v>47</v>
      </c>
      <c r="C75" s="29"/>
      <c r="D75" s="29"/>
      <c r="E75" s="29"/>
      <c r="F75" s="29"/>
      <c r="G75" s="29"/>
      <c r="H75" s="29"/>
      <c r="I75" s="29"/>
      <c r="J75" s="38">
        <v>0</v>
      </c>
      <c r="K75" s="29"/>
      <c r="L75" s="59">
        <v>0</v>
      </c>
      <c r="M75" s="29"/>
      <c r="N75" s="6"/>
      <c r="O75" s="7"/>
      <c r="P75" s="7"/>
      <c r="Q75" s="7"/>
    </row>
    <row r="76" spans="1:17" ht="15.75">
      <c r="A76" s="28"/>
      <c r="B76" s="29" t="s">
        <v>48</v>
      </c>
      <c r="C76" s="29"/>
      <c r="D76" s="29"/>
      <c r="E76" s="29"/>
      <c r="F76" s="29"/>
      <c r="G76" s="29"/>
      <c r="H76" s="29"/>
      <c r="I76" s="29"/>
      <c r="J76" s="38">
        <f>J74+J75</f>
        <v>5297</v>
      </c>
      <c r="K76" s="29"/>
      <c r="L76" s="60">
        <f>L74+L75</f>
        <v>3604</v>
      </c>
      <c r="M76" s="29"/>
      <c r="N76" s="6"/>
      <c r="O76" s="7"/>
      <c r="P76" s="7"/>
      <c r="Q76" s="7"/>
    </row>
    <row r="77" spans="1:17" ht="15.75">
      <c r="A77" s="28"/>
      <c r="B77" s="185" t="s">
        <v>49</v>
      </c>
      <c r="C77" s="65"/>
      <c r="D77" s="29"/>
      <c r="E77" s="29"/>
      <c r="F77" s="29"/>
      <c r="G77" s="29"/>
      <c r="H77" s="29"/>
      <c r="I77" s="29"/>
      <c r="J77" s="38"/>
      <c r="K77" s="29"/>
      <c r="L77" s="59"/>
      <c r="M77" s="29"/>
      <c r="N77" s="6"/>
      <c r="O77" s="7"/>
      <c r="P77" s="7"/>
      <c r="Q77" s="7"/>
    </row>
    <row r="78" spans="1:17" ht="15.75">
      <c r="A78" s="28">
        <v>1</v>
      </c>
      <c r="B78" s="29" t="s">
        <v>50</v>
      </c>
      <c r="C78" s="29"/>
      <c r="D78" s="29"/>
      <c r="E78" s="29"/>
      <c r="F78" s="29"/>
      <c r="G78" s="29"/>
      <c r="H78" s="29"/>
      <c r="I78" s="29"/>
      <c r="J78" s="29"/>
      <c r="K78" s="29"/>
      <c r="L78" s="59">
        <v>0</v>
      </c>
      <c r="M78" s="29"/>
      <c r="N78" s="6"/>
      <c r="O78" s="7"/>
      <c r="P78" s="7"/>
      <c r="Q78" s="7"/>
    </row>
    <row r="79" spans="1:17" ht="15.75">
      <c r="A79" s="28">
        <v>2</v>
      </c>
      <c r="B79" s="29" t="s">
        <v>51</v>
      </c>
      <c r="C79" s="29"/>
      <c r="D79" s="29"/>
      <c r="E79" s="29"/>
      <c r="F79" s="29"/>
      <c r="G79" s="29"/>
      <c r="H79" s="29"/>
      <c r="I79" s="29"/>
      <c r="J79" s="29"/>
      <c r="K79" s="29"/>
      <c r="L79" s="59">
        <v>-4</v>
      </c>
      <c r="M79" s="29"/>
      <c r="N79" s="6"/>
      <c r="O79" s="7"/>
      <c r="P79" s="7"/>
      <c r="Q79" s="7"/>
    </row>
    <row r="80" spans="1:17" ht="15.75">
      <c r="A80" s="28">
        <v>3</v>
      </c>
      <c r="B80" s="29" t="s">
        <v>52</v>
      </c>
      <c r="C80" s="29"/>
      <c r="D80" s="29"/>
      <c r="E80" s="29"/>
      <c r="F80" s="29"/>
      <c r="G80" s="29"/>
      <c r="H80" s="29"/>
      <c r="I80" s="29"/>
      <c r="J80" s="29"/>
      <c r="K80" s="29"/>
      <c r="L80" s="59">
        <v>-133</v>
      </c>
      <c r="M80" s="29"/>
      <c r="N80" s="6"/>
      <c r="O80" s="7"/>
      <c r="P80" s="7"/>
      <c r="Q80" s="7"/>
    </row>
    <row r="81" spans="1:17" ht="15.75">
      <c r="A81" s="28">
        <v>4</v>
      </c>
      <c r="B81" s="29" t="s">
        <v>53</v>
      </c>
      <c r="C81" s="29"/>
      <c r="D81" s="29"/>
      <c r="E81" s="29"/>
      <c r="F81" s="29"/>
      <c r="G81" s="29"/>
      <c r="H81" s="29"/>
      <c r="I81" s="29"/>
      <c r="J81" s="29"/>
      <c r="K81" s="29"/>
      <c r="L81" s="59">
        <v>-367</v>
      </c>
      <c r="M81" s="29"/>
      <c r="N81" s="6"/>
      <c r="O81" s="7"/>
      <c r="P81" s="7"/>
      <c r="Q81" s="7"/>
    </row>
    <row r="82" spans="1:17" ht="15.75">
      <c r="A82" s="28">
        <v>5</v>
      </c>
      <c r="B82" s="29" t="s">
        <v>54</v>
      </c>
      <c r="C82" s="29"/>
      <c r="D82" s="29"/>
      <c r="E82" s="29"/>
      <c r="F82" s="29"/>
      <c r="G82" s="29"/>
      <c r="H82" s="29"/>
      <c r="I82" s="29"/>
      <c r="J82" s="29"/>
      <c r="K82" s="29"/>
      <c r="L82" s="59">
        <v>-2112</v>
      </c>
      <c r="M82" s="29"/>
      <c r="N82" s="6"/>
      <c r="O82" s="7"/>
      <c r="P82" s="7"/>
      <c r="Q82" s="7"/>
    </row>
    <row r="83" spans="1:17" ht="15.75">
      <c r="A83" s="28">
        <v>6</v>
      </c>
      <c r="B83" s="29" t="s">
        <v>55</v>
      </c>
      <c r="C83" s="29"/>
      <c r="D83" s="29"/>
      <c r="E83" s="29"/>
      <c r="F83" s="29"/>
      <c r="G83" s="29"/>
      <c r="H83" s="29"/>
      <c r="I83" s="29"/>
      <c r="J83" s="29"/>
      <c r="K83" s="29"/>
      <c r="L83" s="59">
        <v>-3</v>
      </c>
      <c r="M83" s="29"/>
      <c r="N83" s="6"/>
      <c r="O83" s="7"/>
      <c r="P83" s="7"/>
      <c r="Q83" s="7"/>
    </row>
    <row r="84" spans="1:17" ht="15.75">
      <c r="A84" s="28">
        <v>7</v>
      </c>
      <c r="B84" s="29" t="s">
        <v>56</v>
      </c>
      <c r="C84" s="29"/>
      <c r="D84" s="29"/>
      <c r="E84" s="29"/>
      <c r="F84" s="29"/>
      <c r="G84" s="29"/>
      <c r="H84" s="29"/>
      <c r="I84" s="29"/>
      <c r="J84" s="29"/>
      <c r="K84" s="29"/>
      <c r="L84" s="59">
        <v>-261</v>
      </c>
      <c r="M84" s="29"/>
      <c r="N84" s="6"/>
      <c r="O84" s="7"/>
      <c r="P84" s="7"/>
      <c r="Q84" s="7"/>
    </row>
    <row r="85" spans="1:17" ht="15.75">
      <c r="A85" s="28">
        <v>8</v>
      </c>
      <c r="B85" s="29" t="s">
        <v>57</v>
      </c>
      <c r="C85" s="29"/>
      <c r="D85" s="29"/>
      <c r="E85" s="29"/>
      <c r="F85" s="29"/>
      <c r="G85" s="29"/>
      <c r="H85" s="29"/>
      <c r="I85" s="29"/>
      <c r="J85" s="29"/>
      <c r="K85" s="29"/>
      <c r="L85" s="59">
        <v>0</v>
      </c>
      <c r="M85" s="29"/>
      <c r="N85" s="6"/>
      <c r="O85" s="7"/>
      <c r="P85" s="7"/>
      <c r="Q85" s="7"/>
    </row>
    <row r="86" spans="1:17" ht="15.75">
      <c r="A86" s="28">
        <v>9</v>
      </c>
      <c r="B86" s="29" t="s">
        <v>58</v>
      </c>
      <c r="C86" s="29"/>
      <c r="D86" s="29"/>
      <c r="E86" s="29"/>
      <c r="F86" s="29"/>
      <c r="G86" s="29"/>
      <c r="H86" s="29"/>
      <c r="I86" s="29"/>
      <c r="J86" s="29"/>
      <c r="K86" s="29"/>
      <c r="L86" s="59">
        <v>0</v>
      </c>
      <c r="M86" s="29"/>
      <c r="N86" s="6"/>
      <c r="O86" s="7"/>
      <c r="P86" s="7"/>
      <c r="Q86" s="7"/>
    </row>
    <row r="87" spans="1:17" ht="15.75">
      <c r="A87" s="28">
        <v>10</v>
      </c>
      <c r="B87" s="29" t="s">
        <v>59</v>
      </c>
      <c r="C87" s="29"/>
      <c r="D87" s="29"/>
      <c r="E87" s="29"/>
      <c r="F87" s="29"/>
      <c r="G87" s="29"/>
      <c r="H87" s="29"/>
      <c r="I87" s="29"/>
      <c r="J87" s="29"/>
      <c r="K87" s="29"/>
      <c r="L87" s="59">
        <v>-139</v>
      </c>
      <c r="M87" s="29"/>
      <c r="N87" s="6"/>
      <c r="O87" s="7"/>
      <c r="P87" s="7"/>
      <c r="Q87" s="7"/>
    </row>
    <row r="88" spans="1:17" ht="15.75">
      <c r="A88" s="28">
        <v>11</v>
      </c>
      <c r="B88" s="29" t="s">
        <v>60</v>
      </c>
      <c r="C88" s="29"/>
      <c r="D88" s="29"/>
      <c r="E88" s="29"/>
      <c r="F88" s="29"/>
      <c r="G88" s="29"/>
      <c r="H88" s="29"/>
      <c r="I88" s="29"/>
      <c r="J88" s="29"/>
      <c r="K88" s="29"/>
      <c r="L88" s="59">
        <v>0</v>
      </c>
      <c r="M88" s="29"/>
      <c r="N88" s="6"/>
      <c r="O88" s="7"/>
      <c r="P88" s="7"/>
      <c r="Q88" s="7"/>
    </row>
    <row r="89" spans="1:17" ht="15.75">
      <c r="A89" s="28">
        <v>12</v>
      </c>
      <c r="B89" s="29" t="s">
        <v>61</v>
      </c>
      <c r="C89" s="29"/>
      <c r="D89" s="29"/>
      <c r="E89" s="29"/>
      <c r="F89" s="29"/>
      <c r="G89" s="29"/>
      <c r="H89" s="29"/>
      <c r="I89" s="29"/>
      <c r="J89" s="29"/>
      <c r="K89" s="29"/>
      <c r="L89" s="59">
        <f>-L76-SUM(L79:L88)</f>
        <v>-585</v>
      </c>
      <c r="M89" s="29"/>
      <c r="N89" s="6"/>
      <c r="O89" s="7"/>
      <c r="P89" s="7"/>
      <c r="Q89" s="7"/>
    </row>
    <row r="90" spans="1:17" ht="15.75">
      <c r="A90" s="28"/>
      <c r="B90" s="185" t="s">
        <v>62</v>
      </c>
      <c r="C90" s="65"/>
      <c r="D90" s="29"/>
      <c r="E90" s="29"/>
      <c r="F90" s="29"/>
      <c r="G90" s="29"/>
      <c r="H90" s="29"/>
      <c r="I90" s="29"/>
      <c r="J90" s="29"/>
      <c r="K90" s="29"/>
      <c r="L90" s="66"/>
      <c r="M90" s="29"/>
      <c r="N90" s="6"/>
      <c r="O90" s="7"/>
      <c r="P90" s="7"/>
      <c r="Q90" s="7"/>
    </row>
    <row r="91" spans="1:17" ht="15.75">
      <c r="A91" s="28"/>
      <c r="B91" s="29" t="s">
        <v>63</v>
      </c>
      <c r="C91" s="65"/>
      <c r="D91" s="29"/>
      <c r="E91" s="29"/>
      <c r="F91" s="29"/>
      <c r="G91" s="29"/>
      <c r="H91" s="29"/>
      <c r="I91" s="29"/>
      <c r="J91" s="38">
        <f>-J135</f>
        <v>-48</v>
      </c>
      <c r="K91" s="38"/>
      <c r="L91" s="59"/>
      <c r="M91" s="29"/>
      <c r="N91" s="6"/>
      <c r="O91" s="7"/>
      <c r="P91" s="7"/>
      <c r="Q91" s="7"/>
    </row>
    <row r="92" spans="1:17" ht="15.75">
      <c r="A92" s="28"/>
      <c r="B92" s="29" t="s">
        <v>64</v>
      </c>
      <c r="C92" s="29"/>
      <c r="D92" s="29"/>
      <c r="E92" s="29"/>
      <c r="F92" s="29"/>
      <c r="G92" s="29"/>
      <c r="H92" s="29"/>
      <c r="I92" s="29"/>
      <c r="J92" s="38">
        <f>-H135</f>
        <v>-1096</v>
      </c>
      <c r="K92" s="38"/>
      <c r="L92" s="59"/>
      <c r="M92" s="29"/>
      <c r="N92" s="6"/>
      <c r="O92" s="7"/>
      <c r="P92" s="7"/>
      <c r="Q92" s="7"/>
    </row>
    <row r="93" spans="1:17" ht="15.75">
      <c r="A93" s="28"/>
      <c r="B93" s="29" t="s">
        <v>65</v>
      </c>
      <c r="C93" s="29"/>
      <c r="D93" s="29"/>
      <c r="E93" s="29"/>
      <c r="F93" s="29"/>
      <c r="G93" s="29"/>
      <c r="H93" s="29"/>
      <c r="I93" s="29"/>
      <c r="J93" s="38">
        <v>-4153</v>
      </c>
      <c r="K93" s="38"/>
      <c r="L93" s="59"/>
      <c r="M93" s="29"/>
      <c r="N93" s="6"/>
      <c r="O93" s="7"/>
      <c r="P93" s="7"/>
      <c r="Q93" s="7"/>
    </row>
    <row r="94" spans="1:17" ht="15.75">
      <c r="A94" s="28"/>
      <c r="B94" s="29" t="s">
        <v>66</v>
      </c>
      <c r="C94" s="29"/>
      <c r="D94" s="29"/>
      <c r="E94" s="29"/>
      <c r="F94" s="29"/>
      <c r="G94" s="29"/>
      <c r="H94" s="29"/>
      <c r="I94" s="29"/>
      <c r="J94" s="38">
        <v>0</v>
      </c>
      <c r="K94" s="38"/>
      <c r="L94" s="59"/>
      <c r="M94" s="29"/>
      <c r="N94" s="6"/>
      <c r="O94" s="7"/>
      <c r="P94" s="7"/>
      <c r="Q94" s="7"/>
    </row>
    <row r="95" spans="1:17" ht="15.75">
      <c r="A95" s="28"/>
      <c r="B95" s="29" t="s">
        <v>67</v>
      </c>
      <c r="C95" s="29"/>
      <c r="D95" s="29"/>
      <c r="E95" s="29"/>
      <c r="F95" s="29"/>
      <c r="G95" s="29"/>
      <c r="H95" s="29"/>
      <c r="I95" s="29"/>
      <c r="J95" s="38">
        <f>SUM(J77:J94)</f>
        <v>-5297</v>
      </c>
      <c r="K95" s="38"/>
      <c r="L95" s="38">
        <f>SUM(L77:L94)</f>
        <v>-3604</v>
      </c>
      <c r="M95" s="29"/>
      <c r="N95" s="6"/>
      <c r="O95" s="7"/>
      <c r="P95" s="7"/>
      <c r="Q95" s="7"/>
    </row>
    <row r="96" spans="1:17" ht="15.75">
      <c r="A96" s="28"/>
      <c r="B96" s="29" t="s">
        <v>68</v>
      </c>
      <c r="C96" s="29"/>
      <c r="D96" s="29"/>
      <c r="E96" s="29"/>
      <c r="F96" s="29"/>
      <c r="G96" s="29"/>
      <c r="H96" s="29"/>
      <c r="I96" s="29"/>
      <c r="J96" s="38">
        <f>J76+J95</f>
        <v>0</v>
      </c>
      <c r="K96" s="38"/>
      <c r="L96" s="38">
        <f>L76+L95</f>
        <v>0</v>
      </c>
      <c r="M96" s="29"/>
      <c r="N96" s="6"/>
      <c r="O96" s="7"/>
      <c r="P96" s="7"/>
      <c r="Q96" s="7"/>
    </row>
    <row r="97" spans="1:17" ht="10.5" customHeight="1">
      <c r="A97" s="28"/>
      <c r="B97" s="29"/>
      <c r="C97" s="29"/>
      <c r="D97" s="29"/>
      <c r="E97" s="29"/>
      <c r="F97" s="29"/>
      <c r="G97" s="29"/>
      <c r="H97" s="29"/>
      <c r="I97" s="29"/>
      <c r="J97" s="38"/>
      <c r="K97" s="38"/>
      <c r="L97" s="38"/>
      <c r="M97" s="29"/>
      <c r="N97" s="6"/>
      <c r="O97" s="7"/>
      <c r="P97" s="7"/>
      <c r="Q97" s="7"/>
    </row>
    <row r="98" spans="1:17" ht="6.75" customHeight="1">
      <c r="A98" s="8"/>
      <c r="B98" s="10"/>
      <c r="C98" s="10"/>
      <c r="D98" s="10"/>
      <c r="E98" s="10"/>
      <c r="F98" s="10"/>
      <c r="G98" s="10"/>
      <c r="H98" s="10"/>
      <c r="I98" s="10"/>
      <c r="J98" s="10"/>
      <c r="K98" s="10"/>
      <c r="L98" s="58"/>
      <c r="M98" s="10"/>
      <c r="N98" s="6"/>
      <c r="O98" s="7"/>
      <c r="P98" s="7"/>
      <c r="Q98" s="7"/>
    </row>
    <row r="99" spans="1:17" ht="19.5" thickBot="1">
      <c r="A99" s="132"/>
      <c r="B99" s="133" t="s">
        <v>194</v>
      </c>
      <c r="C99" s="134"/>
      <c r="D99" s="134"/>
      <c r="E99" s="134"/>
      <c r="F99" s="134"/>
      <c r="G99" s="134"/>
      <c r="H99" s="134"/>
      <c r="I99" s="134"/>
      <c r="J99" s="134"/>
      <c r="K99" s="134"/>
      <c r="L99" s="140"/>
      <c r="M99" s="136"/>
      <c r="N99" s="6"/>
      <c r="O99" s="7"/>
      <c r="P99" s="7"/>
      <c r="Q99" s="7"/>
    </row>
    <row r="100" spans="1:17" ht="15.75">
      <c r="A100" s="2"/>
      <c r="B100" s="77" t="s">
        <v>69</v>
      </c>
      <c r="C100" s="18"/>
      <c r="D100" s="5"/>
      <c r="E100" s="5"/>
      <c r="F100" s="5"/>
      <c r="G100" s="5"/>
      <c r="H100" s="5"/>
      <c r="I100" s="5"/>
      <c r="J100" s="5"/>
      <c r="K100" s="5"/>
      <c r="L100" s="56"/>
      <c r="M100" s="5"/>
      <c r="N100" s="6"/>
      <c r="O100" s="7"/>
      <c r="P100" s="7"/>
      <c r="Q100" s="7"/>
    </row>
    <row r="101" spans="1:17" ht="15.75">
      <c r="A101" s="8"/>
      <c r="B101" s="24"/>
      <c r="C101" s="16"/>
      <c r="D101" s="10"/>
      <c r="E101" s="10"/>
      <c r="F101" s="10"/>
      <c r="G101" s="10"/>
      <c r="H101" s="10"/>
      <c r="I101" s="10"/>
      <c r="J101" s="10"/>
      <c r="K101" s="10"/>
      <c r="L101" s="58"/>
      <c r="M101" s="10"/>
      <c r="N101" s="6"/>
      <c r="O101" s="7"/>
      <c r="P101" s="7"/>
      <c r="Q101" s="7"/>
    </row>
    <row r="102" spans="1:17" ht="15.75">
      <c r="A102" s="8"/>
      <c r="B102" s="186" t="s">
        <v>70</v>
      </c>
      <c r="C102" s="16"/>
      <c r="D102" s="10"/>
      <c r="E102" s="10"/>
      <c r="F102" s="10"/>
      <c r="G102" s="10"/>
      <c r="H102" s="10"/>
      <c r="I102" s="10"/>
      <c r="J102" s="10"/>
      <c r="K102" s="10"/>
      <c r="L102" s="58"/>
      <c r="M102" s="10"/>
      <c r="N102" s="6"/>
      <c r="O102" s="7"/>
      <c r="P102" s="7"/>
      <c r="Q102" s="7"/>
    </row>
    <row r="103" spans="1:17" ht="15.75">
      <c r="A103" s="28"/>
      <c r="B103" s="29" t="s">
        <v>71</v>
      </c>
      <c r="C103" s="29"/>
      <c r="D103" s="29"/>
      <c r="E103" s="29"/>
      <c r="F103" s="29"/>
      <c r="G103" s="29"/>
      <c r="H103" s="29"/>
      <c r="I103" s="29"/>
      <c r="J103" s="29"/>
      <c r="K103" s="29"/>
      <c r="L103" s="59">
        <v>3620</v>
      </c>
      <c r="M103" s="29"/>
      <c r="N103" s="6"/>
      <c r="O103" s="7"/>
      <c r="P103" s="7"/>
      <c r="Q103" s="7"/>
    </row>
    <row r="104" spans="1:17" ht="15.75">
      <c r="A104" s="28"/>
      <c r="B104" s="29" t="s">
        <v>72</v>
      </c>
      <c r="C104" s="29"/>
      <c r="D104" s="29"/>
      <c r="E104" s="29"/>
      <c r="F104" s="29"/>
      <c r="G104" s="29"/>
      <c r="H104" s="29"/>
      <c r="I104" s="29"/>
      <c r="J104" s="29"/>
      <c r="K104" s="29"/>
      <c r="L104" s="59">
        <v>3620</v>
      </c>
      <c r="M104" s="29"/>
      <c r="N104" s="6"/>
      <c r="O104" s="7"/>
      <c r="P104" s="7"/>
      <c r="Q104" s="7"/>
    </row>
    <row r="105" spans="1:17" ht="15.75">
      <c r="A105" s="28"/>
      <c r="B105" s="29" t="s">
        <v>73</v>
      </c>
      <c r="C105" s="29"/>
      <c r="D105" s="29"/>
      <c r="E105" s="29"/>
      <c r="F105" s="29"/>
      <c r="G105" s="29"/>
      <c r="H105" s="29"/>
      <c r="I105" s="29"/>
      <c r="J105" s="29"/>
      <c r="K105" s="29"/>
      <c r="L105" s="59">
        <v>0</v>
      </c>
      <c r="M105" s="29"/>
      <c r="N105" s="6"/>
      <c r="O105" s="7"/>
      <c r="P105" s="7"/>
      <c r="Q105" s="7"/>
    </row>
    <row r="106" spans="1:17" ht="15.75">
      <c r="A106" s="28"/>
      <c r="B106" s="29" t="s">
        <v>74</v>
      </c>
      <c r="C106" s="29"/>
      <c r="D106" s="29"/>
      <c r="E106" s="29"/>
      <c r="F106" s="29"/>
      <c r="G106" s="29"/>
      <c r="H106" s="29"/>
      <c r="I106" s="29"/>
      <c r="J106" s="29"/>
      <c r="K106" s="29"/>
      <c r="L106" s="59">
        <v>0</v>
      </c>
      <c r="M106" s="29"/>
      <c r="N106" s="6"/>
      <c r="O106" s="7"/>
      <c r="P106" s="7"/>
      <c r="Q106" s="7"/>
    </row>
    <row r="107" spans="1:17" ht="15.75">
      <c r="A107" s="28"/>
      <c r="B107" s="29" t="s">
        <v>75</v>
      </c>
      <c r="C107" s="29"/>
      <c r="D107" s="29"/>
      <c r="E107" s="29"/>
      <c r="F107" s="29"/>
      <c r="G107" s="29"/>
      <c r="H107" s="29"/>
      <c r="I107" s="29"/>
      <c r="J107" s="29"/>
      <c r="K107" s="29"/>
      <c r="L107" s="59">
        <v>0</v>
      </c>
      <c r="M107" s="29"/>
      <c r="N107" s="6"/>
      <c r="O107" s="7"/>
      <c r="P107" s="7"/>
      <c r="Q107" s="7"/>
    </row>
    <row r="108" spans="1:17" ht="15.75">
      <c r="A108" s="28"/>
      <c r="B108" s="29" t="s">
        <v>54</v>
      </c>
      <c r="C108" s="29"/>
      <c r="D108" s="29"/>
      <c r="E108" s="29"/>
      <c r="F108" s="29"/>
      <c r="G108" s="29"/>
      <c r="H108" s="29"/>
      <c r="I108" s="29"/>
      <c r="J108" s="29"/>
      <c r="K108" s="29"/>
      <c r="L108" s="59">
        <v>0</v>
      </c>
      <c r="M108" s="29"/>
      <c r="N108" s="6"/>
      <c r="O108" s="7"/>
      <c r="P108" s="7"/>
      <c r="Q108" s="7"/>
    </row>
    <row r="109" spans="1:17" ht="15.75">
      <c r="A109" s="28"/>
      <c r="B109" s="29" t="s">
        <v>56</v>
      </c>
      <c r="C109" s="29"/>
      <c r="D109" s="29"/>
      <c r="E109" s="29"/>
      <c r="F109" s="29"/>
      <c r="G109" s="29"/>
      <c r="H109" s="29"/>
      <c r="I109" s="29"/>
      <c r="J109" s="29"/>
      <c r="K109" s="29"/>
      <c r="L109" s="59">
        <v>0</v>
      </c>
      <c r="M109" s="29"/>
      <c r="N109" s="6"/>
      <c r="O109" s="7"/>
      <c r="P109" s="7"/>
      <c r="Q109" s="7"/>
    </row>
    <row r="110" spans="1:17" ht="15.75">
      <c r="A110" s="28"/>
      <c r="B110" s="29" t="s">
        <v>76</v>
      </c>
      <c r="C110" s="29"/>
      <c r="D110" s="29"/>
      <c r="E110" s="29"/>
      <c r="F110" s="29"/>
      <c r="G110" s="29"/>
      <c r="H110" s="29"/>
      <c r="I110" s="29"/>
      <c r="J110" s="29"/>
      <c r="K110" s="29"/>
      <c r="L110" s="59">
        <f>SUM(L104:L108)</f>
        <v>3620</v>
      </c>
      <c r="M110" s="29"/>
      <c r="N110" s="6"/>
      <c r="O110" s="7"/>
      <c r="P110" s="7"/>
      <c r="Q110" s="7"/>
    </row>
    <row r="111" spans="1:17" ht="15.75">
      <c r="A111" s="28"/>
      <c r="B111" s="29"/>
      <c r="C111" s="29"/>
      <c r="D111" s="29"/>
      <c r="E111" s="29"/>
      <c r="F111" s="29"/>
      <c r="G111" s="29"/>
      <c r="H111" s="29"/>
      <c r="I111" s="29"/>
      <c r="J111" s="29"/>
      <c r="K111" s="29"/>
      <c r="L111" s="67"/>
      <c r="M111" s="29"/>
      <c r="N111" s="6"/>
      <c r="O111" s="7"/>
      <c r="P111" s="7"/>
      <c r="Q111" s="7"/>
    </row>
    <row r="112" spans="1:17" ht="15.75">
      <c r="A112" s="8"/>
      <c r="B112" s="186" t="s">
        <v>38</v>
      </c>
      <c r="C112" s="10"/>
      <c r="D112" s="10"/>
      <c r="E112" s="10"/>
      <c r="F112" s="10"/>
      <c r="G112" s="10"/>
      <c r="H112" s="10"/>
      <c r="I112" s="10"/>
      <c r="J112" s="10"/>
      <c r="K112" s="10"/>
      <c r="L112" s="58"/>
      <c r="M112" s="10"/>
      <c r="N112" s="6"/>
      <c r="O112" s="7"/>
      <c r="P112" s="7"/>
      <c r="Q112" s="7"/>
    </row>
    <row r="113" spans="1:17" ht="15.75">
      <c r="A113" s="28"/>
      <c r="B113" s="29" t="s">
        <v>77</v>
      </c>
      <c r="C113" s="29"/>
      <c r="D113" s="68"/>
      <c r="E113" s="29"/>
      <c r="F113" s="29"/>
      <c r="G113" s="29"/>
      <c r="H113" s="29"/>
      <c r="I113" s="29"/>
      <c r="J113" s="29"/>
      <c r="K113" s="29"/>
      <c r="L113" s="69" t="s">
        <v>173</v>
      </c>
      <c r="M113" s="29"/>
      <c r="N113" s="6"/>
      <c r="O113" s="7"/>
      <c r="P113" s="7"/>
      <c r="Q113" s="7"/>
    </row>
    <row r="114" spans="1:17" ht="15.75">
      <c r="A114" s="28"/>
      <c r="B114" s="29" t="s">
        <v>78</v>
      </c>
      <c r="C114" s="31"/>
      <c r="D114" s="31"/>
      <c r="E114" s="31"/>
      <c r="F114" s="31"/>
      <c r="G114" s="31"/>
      <c r="H114" s="31"/>
      <c r="I114" s="31"/>
      <c r="J114" s="31"/>
      <c r="K114" s="31"/>
      <c r="L114" s="69" t="s">
        <v>173</v>
      </c>
      <c r="M114" s="29"/>
      <c r="N114" s="6"/>
      <c r="O114" s="7"/>
      <c r="P114" s="7"/>
      <c r="Q114" s="7"/>
    </row>
    <row r="115" spans="1:17" ht="15.75">
      <c r="A115" s="28"/>
      <c r="B115" s="29" t="s">
        <v>79</v>
      </c>
      <c r="C115" s="29"/>
      <c r="D115" s="29"/>
      <c r="E115" s="29"/>
      <c r="F115" s="29"/>
      <c r="G115" s="29"/>
      <c r="H115" s="29"/>
      <c r="I115" s="29"/>
      <c r="J115" s="29"/>
      <c r="K115" s="29"/>
      <c r="L115" s="69" t="s">
        <v>173</v>
      </c>
      <c r="M115" s="29"/>
      <c r="N115" s="6"/>
      <c r="O115" s="7"/>
      <c r="P115" s="7"/>
      <c r="Q115" s="7"/>
    </row>
    <row r="116" spans="1:17" ht="15.75">
      <c r="A116" s="28"/>
      <c r="B116" s="29" t="s">
        <v>80</v>
      </c>
      <c r="C116" s="29"/>
      <c r="D116" s="29"/>
      <c r="E116" s="29"/>
      <c r="F116" s="29"/>
      <c r="G116" s="29"/>
      <c r="H116" s="29"/>
      <c r="I116" s="29"/>
      <c r="J116" s="29"/>
      <c r="K116" s="29"/>
      <c r="L116" s="69" t="s">
        <v>173</v>
      </c>
      <c r="M116" s="29"/>
      <c r="N116" s="6"/>
      <c r="O116" s="7"/>
      <c r="P116" s="7"/>
      <c r="Q116" s="7"/>
    </row>
    <row r="117" spans="1:17" ht="15.75">
      <c r="A117" s="28"/>
      <c r="B117" s="29"/>
      <c r="C117" s="29"/>
      <c r="D117" s="29"/>
      <c r="E117" s="29"/>
      <c r="F117" s="29"/>
      <c r="G117" s="29"/>
      <c r="H117" s="29"/>
      <c r="I117" s="29"/>
      <c r="J117" s="29"/>
      <c r="K117" s="29"/>
      <c r="L117" s="67"/>
      <c r="M117" s="29"/>
      <c r="N117" s="6"/>
      <c r="O117" s="7"/>
      <c r="P117" s="7"/>
      <c r="Q117" s="7"/>
    </row>
    <row r="118" spans="1:17" ht="15.75">
      <c r="A118" s="8"/>
      <c r="B118" s="186" t="s">
        <v>81</v>
      </c>
      <c r="C118" s="16"/>
      <c r="D118" s="10"/>
      <c r="E118" s="10"/>
      <c r="F118" s="10"/>
      <c r="G118" s="10"/>
      <c r="H118" s="10"/>
      <c r="I118" s="10"/>
      <c r="J118" s="10"/>
      <c r="K118" s="10"/>
      <c r="L118" s="70"/>
      <c r="M118" s="10"/>
      <c r="N118" s="6"/>
      <c r="O118" s="7"/>
      <c r="P118" s="7"/>
      <c r="Q118" s="7"/>
    </row>
    <row r="119" spans="1:17" ht="15.75">
      <c r="A119" s="28"/>
      <c r="B119" s="29" t="s">
        <v>82</v>
      </c>
      <c r="C119" s="29"/>
      <c r="D119" s="29"/>
      <c r="E119" s="29"/>
      <c r="F119" s="29"/>
      <c r="G119" s="29"/>
      <c r="H119" s="29"/>
      <c r="I119" s="29"/>
      <c r="J119" s="29"/>
      <c r="K119" s="29"/>
      <c r="L119" s="59">
        <v>0</v>
      </c>
      <c r="M119" s="29"/>
      <c r="N119" s="6"/>
      <c r="O119" s="7"/>
      <c r="P119" s="7"/>
      <c r="Q119" s="7"/>
    </row>
    <row r="120" spans="1:17" ht="15.75">
      <c r="A120" s="28"/>
      <c r="B120" s="29" t="s">
        <v>83</v>
      </c>
      <c r="C120" s="29"/>
      <c r="D120" s="29"/>
      <c r="E120" s="29"/>
      <c r="F120" s="29"/>
      <c r="G120" s="29"/>
      <c r="H120" s="29"/>
      <c r="I120" s="29"/>
      <c r="J120" s="29"/>
      <c r="K120" s="29"/>
      <c r="L120" s="59">
        <v>0</v>
      </c>
      <c r="M120" s="29"/>
      <c r="N120" s="6"/>
      <c r="O120" s="7"/>
      <c r="P120" s="7"/>
      <c r="Q120" s="7"/>
    </row>
    <row r="121" spans="1:17" ht="15.75">
      <c r="A121" s="28"/>
      <c r="B121" s="29" t="s">
        <v>84</v>
      </c>
      <c r="C121" s="29"/>
      <c r="D121" s="29"/>
      <c r="E121" s="29"/>
      <c r="F121" s="29"/>
      <c r="G121" s="29"/>
      <c r="H121" s="29"/>
      <c r="I121" s="29"/>
      <c r="J121" s="29"/>
      <c r="K121" s="29"/>
      <c r="L121" s="59">
        <f>L120+L119</f>
        <v>0</v>
      </c>
      <c r="M121" s="29"/>
      <c r="N121" s="6"/>
      <c r="O121" s="7"/>
      <c r="P121" s="7"/>
      <c r="Q121" s="7"/>
    </row>
    <row r="122" spans="1:17" ht="15.75">
      <c r="A122" s="28"/>
      <c r="B122" s="29" t="s">
        <v>85</v>
      </c>
      <c r="C122" s="29"/>
      <c r="D122" s="29"/>
      <c r="E122" s="29"/>
      <c r="F122" s="29"/>
      <c r="G122" s="29"/>
      <c r="H122" s="71"/>
      <c r="I122" s="29"/>
      <c r="J122" s="29"/>
      <c r="K122" s="29"/>
      <c r="L122" s="59">
        <v>0</v>
      </c>
      <c r="M122" s="29"/>
      <c r="N122" s="6"/>
      <c r="O122" s="7"/>
      <c r="P122" s="7"/>
      <c r="Q122" s="7"/>
    </row>
    <row r="123" spans="1:17" ht="15.75">
      <c r="A123" s="28"/>
      <c r="B123" s="29" t="s">
        <v>86</v>
      </c>
      <c r="C123" s="29"/>
      <c r="D123" s="29"/>
      <c r="E123" s="29"/>
      <c r="F123" s="29"/>
      <c r="G123" s="29"/>
      <c r="H123" s="29"/>
      <c r="I123" s="29"/>
      <c r="J123" s="29"/>
      <c r="K123" s="29"/>
      <c r="L123" s="59">
        <f>L121+L122</f>
        <v>0</v>
      </c>
      <c r="M123" s="29"/>
      <c r="N123" s="6"/>
      <c r="O123" s="7"/>
      <c r="P123" s="7"/>
      <c r="Q123" s="7"/>
    </row>
    <row r="124" spans="1:17" ht="7.5" customHeight="1">
      <c r="A124" s="28"/>
      <c r="B124" s="29"/>
      <c r="C124" s="29"/>
      <c r="D124" s="29"/>
      <c r="E124" s="29"/>
      <c r="F124" s="29"/>
      <c r="G124" s="29"/>
      <c r="H124" s="29"/>
      <c r="I124" s="29"/>
      <c r="J124" s="29"/>
      <c r="K124" s="29"/>
      <c r="L124" s="67"/>
      <c r="M124" s="29"/>
      <c r="N124" s="6"/>
      <c r="O124" s="7"/>
      <c r="P124" s="7"/>
      <c r="Q124" s="7"/>
    </row>
    <row r="125" spans="1:17" ht="6" customHeight="1">
      <c r="A125" s="2"/>
      <c r="B125" s="5"/>
      <c r="C125" s="5"/>
      <c r="D125" s="5"/>
      <c r="E125" s="5"/>
      <c r="F125" s="5"/>
      <c r="G125" s="5"/>
      <c r="H125" s="5"/>
      <c r="I125" s="5"/>
      <c r="J125" s="5"/>
      <c r="K125" s="5"/>
      <c r="L125" s="56"/>
      <c r="M125" s="5"/>
      <c r="N125" s="6"/>
      <c r="O125" s="7"/>
      <c r="P125" s="7"/>
      <c r="Q125" s="7"/>
    </row>
    <row r="126" spans="1:17" ht="15.75">
      <c r="A126" s="8"/>
      <c r="B126" s="186" t="s">
        <v>87</v>
      </c>
      <c r="C126" s="16"/>
      <c r="D126" s="10"/>
      <c r="E126" s="10"/>
      <c r="F126" s="10"/>
      <c r="G126" s="10"/>
      <c r="H126" s="10"/>
      <c r="I126" s="10"/>
      <c r="J126" s="10"/>
      <c r="K126" s="10"/>
      <c r="L126" s="58"/>
      <c r="M126" s="10"/>
      <c r="N126" s="6"/>
      <c r="O126" s="7"/>
      <c r="P126" s="7"/>
      <c r="Q126" s="7"/>
    </row>
    <row r="127" spans="1:17" ht="15.75">
      <c r="A127" s="8"/>
      <c r="B127" s="24"/>
      <c r="C127" s="16"/>
      <c r="D127" s="10"/>
      <c r="E127" s="10"/>
      <c r="F127" s="10"/>
      <c r="G127" s="10"/>
      <c r="H127" s="10"/>
      <c r="I127" s="10"/>
      <c r="J127" s="10"/>
      <c r="K127" s="10"/>
      <c r="L127" s="58"/>
      <c r="M127" s="10"/>
      <c r="N127" s="6"/>
      <c r="O127" s="7"/>
      <c r="P127" s="7"/>
      <c r="Q127" s="7"/>
    </row>
    <row r="128" spans="1:17" ht="15.75">
      <c r="A128" s="28"/>
      <c r="B128" s="29" t="s">
        <v>88</v>
      </c>
      <c r="C128" s="72"/>
      <c r="D128" s="29"/>
      <c r="E128" s="29"/>
      <c r="F128" s="29"/>
      <c r="G128" s="29"/>
      <c r="H128" s="29"/>
      <c r="I128" s="29"/>
      <c r="J128" s="29"/>
      <c r="K128" s="29"/>
      <c r="L128" s="59">
        <f>L54</f>
        <v>167803</v>
      </c>
      <c r="M128" s="29"/>
      <c r="N128" s="6"/>
      <c r="O128" s="7"/>
      <c r="P128" s="7"/>
      <c r="Q128" s="7"/>
    </row>
    <row r="129" spans="1:17" ht="15.75">
      <c r="A129" s="28"/>
      <c r="B129" s="29" t="s">
        <v>89</v>
      </c>
      <c r="C129" s="72"/>
      <c r="D129" s="29"/>
      <c r="E129" s="29"/>
      <c r="F129" s="29"/>
      <c r="G129" s="29"/>
      <c r="H129" s="29"/>
      <c r="I129" s="29"/>
      <c r="J129" s="29"/>
      <c r="K129" s="29"/>
      <c r="L129" s="59">
        <f>L66</f>
        <v>167803</v>
      </c>
      <c r="M129" s="29"/>
      <c r="N129" s="6"/>
      <c r="O129" s="7"/>
      <c r="P129" s="7"/>
      <c r="Q129" s="7"/>
    </row>
    <row r="130" spans="1:17" ht="7.5" customHeight="1">
      <c r="A130" s="28"/>
      <c r="B130" s="29"/>
      <c r="C130" s="29"/>
      <c r="D130" s="29"/>
      <c r="E130" s="29"/>
      <c r="F130" s="29"/>
      <c r="G130" s="29"/>
      <c r="H130" s="29"/>
      <c r="I130" s="29"/>
      <c r="J130" s="29"/>
      <c r="K130" s="29"/>
      <c r="L130" s="67"/>
      <c r="M130" s="29"/>
      <c r="N130" s="6"/>
      <c r="O130" s="7"/>
      <c r="P130" s="7"/>
      <c r="Q130" s="7"/>
    </row>
    <row r="131" spans="1:17" ht="15.75">
      <c r="A131" s="2"/>
      <c r="B131" s="5"/>
      <c r="C131" s="5"/>
      <c r="D131" s="5"/>
      <c r="E131" s="5"/>
      <c r="F131" s="5"/>
      <c r="G131" s="5"/>
      <c r="H131" s="5"/>
      <c r="I131" s="5"/>
      <c r="J131" s="5"/>
      <c r="K131" s="5"/>
      <c r="L131" s="56"/>
      <c r="M131" s="5"/>
      <c r="N131" s="6"/>
      <c r="O131" s="7"/>
      <c r="P131" s="7"/>
      <c r="Q131" s="7"/>
    </row>
    <row r="132" spans="1:14" s="170" customFormat="1" ht="15.75">
      <c r="A132" s="167"/>
      <c r="B132" s="186" t="s">
        <v>90</v>
      </c>
      <c r="C132" s="155"/>
      <c r="D132" s="190"/>
      <c r="E132" s="190"/>
      <c r="F132" s="190"/>
      <c r="G132" s="190"/>
      <c r="H132" s="187" t="s">
        <v>165</v>
      </c>
      <c r="I132" s="187"/>
      <c r="J132" s="187" t="s">
        <v>172</v>
      </c>
      <c r="K132" s="155"/>
      <c r="L132" s="188" t="s">
        <v>185</v>
      </c>
      <c r="M132" s="168"/>
      <c r="N132" s="169"/>
    </row>
    <row r="133" spans="1:17" ht="15.75">
      <c r="A133" s="28"/>
      <c r="B133" s="29" t="s">
        <v>91</v>
      </c>
      <c r="C133" s="29"/>
      <c r="D133" s="29"/>
      <c r="E133" s="29"/>
      <c r="F133" s="29"/>
      <c r="G133" s="29"/>
      <c r="H133" s="59">
        <v>35000</v>
      </c>
      <c r="I133" s="29"/>
      <c r="J133" s="46" t="s">
        <v>173</v>
      </c>
      <c r="K133" s="29"/>
      <c r="L133" s="59"/>
      <c r="M133" s="29"/>
      <c r="N133" s="6"/>
      <c r="O133" s="7"/>
      <c r="P133" s="7"/>
      <c r="Q133" s="7"/>
    </row>
    <row r="134" spans="1:17" ht="15.75">
      <c r="A134" s="28"/>
      <c r="B134" s="29" t="s">
        <v>92</v>
      </c>
      <c r="C134" s="29"/>
      <c r="D134" s="29"/>
      <c r="E134" s="29"/>
      <c r="F134" s="29"/>
      <c r="G134" s="29"/>
      <c r="H134" s="59">
        <v>2037</v>
      </c>
      <c r="I134" s="29"/>
      <c r="J134" s="59">
        <v>371</v>
      </c>
      <c r="K134" s="29"/>
      <c r="L134" s="59">
        <f>J134+H134</f>
        <v>2408</v>
      </c>
      <c r="M134" s="29"/>
      <c r="N134" s="6"/>
      <c r="O134" s="7"/>
      <c r="P134" s="7"/>
      <c r="Q134" s="7"/>
    </row>
    <row r="135" spans="1:17" ht="15.75">
      <c r="A135" s="28"/>
      <c r="B135" s="29" t="s">
        <v>93</v>
      </c>
      <c r="C135" s="29"/>
      <c r="D135" s="29"/>
      <c r="E135" s="29"/>
      <c r="F135" s="29"/>
      <c r="G135" s="29"/>
      <c r="H135" s="29">
        <v>1096</v>
      </c>
      <c r="I135" s="29"/>
      <c r="J135" s="29">
        <v>48</v>
      </c>
      <c r="K135" s="29"/>
      <c r="L135" s="59">
        <f>J135+H135</f>
        <v>1144</v>
      </c>
      <c r="M135" s="29"/>
      <c r="N135" s="6"/>
      <c r="O135" s="7"/>
      <c r="P135" s="7"/>
      <c r="Q135" s="7"/>
    </row>
    <row r="136" spans="1:17" ht="15.75">
      <c r="A136" s="28"/>
      <c r="B136" s="29" t="s">
        <v>94</v>
      </c>
      <c r="C136" s="29"/>
      <c r="D136" s="29"/>
      <c r="E136" s="29"/>
      <c r="F136" s="29"/>
      <c r="G136" s="29"/>
      <c r="H136" s="59">
        <f>H134+H135</f>
        <v>3133</v>
      </c>
      <c r="I136" s="29"/>
      <c r="J136" s="59">
        <f>J135+J134</f>
        <v>419</v>
      </c>
      <c r="K136" s="29"/>
      <c r="L136" s="59">
        <f>J136+H136</f>
        <v>3552</v>
      </c>
      <c r="M136" s="29"/>
      <c r="N136" s="6"/>
      <c r="O136" s="7"/>
      <c r="P136" s="7"/>
      <c r="Q136" s="7"/>
    </row>
    <row r="137" spans="1:17" ht="15.75">
      <c r="A137" s="28"/>
      <c r="B137" s="29" t="s">
        <v>95</v>
      </c>
      <c r="C137" s="29"/>
      <c r="D137" s="29"/>
      <c r="E137" s="29"/>
      <c r="F137" s="29"/>
      <c r="G137" s="29"/>
      <c r="H137" s="59">
        <f>H133-H136</f>
        <v>31867</v>
      </c>
      <c r="I137" s="29"/>
      <c r="J137" s="46" t="s">
        <v>173</v>
      </c>
      <c r="K137" s="29"/>
      <c r="L137" s="59"/>
      <c r="M137" s="29"/>
      <c r="N137" s="6"/>
      <c r="O137" s="7"/>
      <c r="P137" s="7"/>
      <c r="Q137" s="7"/>
    </row>
    <row r="138" spans="1:17" ht="7.5" customHeight="1">
      <c r="A138" s="28"/>
      <c r="B138" s="29"/>
      <c r="C138" s="29"/>
      <c r="D138" s="29"/>
      <c r="E138" s="29"/>
      <c r="F138" s="29"/>
      <c r="G138" s="29"/>
      <c r="H138" s="29"/>
      <c r="I138" s="29"/>
      <c r="J138" s="29"/>
      <c r="K138" s="29"/>
      <c r="L138" s="67"/>
      <c r="M138" s="29"/>
      <c r="N138" s="6"/>
      <c r="O138" s="7"/>
      <c r="P138" s="7"/>
      <c r="Q138" s="7"/>
    </row>
    <row r="139" spans="1:17" ht="9" customHeight="1">
      <c r="A139" s="2"/>
      <c r="B139" s="5"/>
      <c r="C139" s="5"/>
      <c r="D139" s="5"/>
      <c r="E139" s="5"/>
      <c r="F139" s="5"/>
      <c r="G139" s="5"/>
      <c r="H139" s="5"/>
      <c r="I139" s="5"/>
      <c r="J139" s="5"/>
      <c r="K139" s="5"/>
      <c r="L139" s="56"/>
      <c r="M139" s="5"/>
      <c r="N139" s="6"/>
      <c r="O139" s="7"/>
      <c r="P139" s="7"/>
      <c r="Q139" s="7"/>
    </row>
    <row r="140" spans="1:17" ht="15.75">
      <c r="A140" s="8"/>
      <c r="B140" s="186" t="s">
        <v>96</v>
      </c>
      <c r="C140" s="16"/>
      <c r="D140" s="10"/>
      <c r="E140" s="10"/>
      <c r="F140" s="10"/>
      <c r="G140" s="10"/>
      <c r="H140" s="10"/>
      <c r="I140" s="10"/>
      <c r="J140" s="10"/>
      <c r="K140" s="10"/>
      <c r="L140" s="73"/>
      <c r="M140" s="10"/>
      <c r="N140" s="6"/>
      <c r="O140" s="7"/>
      <c r="P140" s="7"/>
      <c r="Q140" s="7"/>
    </row>
    <row r="141" spans="1:17" ht="15.75">
      <c r="A141" s="28"/>
      <c r="B141" s="29" t="s">
        <v>97</v>
      </c>
      <c r="C141" s="29"/>
      <c r="D141" s="29"/>
      <c r="E141" s="29"/>
      <c r="F141" s="29"/>
      <c r="G141" s="29"/>
      <c r="H141" s="29"/>
      <c r="I141" s="29"/>
      <c r="J141" s="29"/>
      <c r="K141" s="29"/>
      <c r="L141" s="66">
        <f>(L76+L79+L80+L81)/-L82</f>
        <v>1.4678030303030303</v>
      </c>
      <c r="M141" s="29" t="s">
        <v>186</v>
      </c>
      <c r="N141" s="6"/>
      <c r="O141" s="7"/>
      <c r="P141" s="7"/>
      <c r="Q141" s="7"/>
    </row>
    <row r="142" spans="1:17" ht="15.75">
      <c r="A142" s="28"/>
      <c r="B142" s="29" t="s">
        <v>98</v>
      </c>
      <c r="C142" s="29"/>
      <c r="D142" s="29"/>
      <c r="E142" s="29"/>
      <c r="F142" s="29"/>
      <c r="G142" s="29"/>
      <c r="H142" s="29"/>
      <c r="I142" s="29"/>
      <c r="J142" s="29"/>
      <c r="K142" s="29"/>
      <c r="L142" s="74">
        <v>1.39</v>
      </c>
      <c r="M142" s="29" t="s">
        <v>186</v>
      </c>
      <c r="N142" s="6"/>
      <c r="O142" s="7"/>
      <c r="P142" s="7"/>
      <c r="Q142" s="7"/>
    </row>
    <row r="143" spans="1:17" ht="15.75">
      <c r="A143" s="28"/>
      <c r="B143" s="29" t="s">
        <v>99</v>
      </c>
      <c r="C143" s="29"/>
      <c r="D143" s="29"/>
      <c r="E143" s="29"/>
      <c r="F143" s="29"/>
      <c r="G143" s="29"/>
      <c r="H143" s="29"/>
      <c r="I143" s="29"/>
      <c r="J143" s="29"/>
      <c r="K143" s="29"/>
      <c r="L143" s="66">
        <f>(L76+SUM(L79:L83))/-L84</f>
        <v>3.7739463601532566</v>
      </c>
      <c r="M143" s="29" t="s">
        <v>186</v>
      </c>
      <c r="N143" s="6"/>
      <c r="O143" s="7"/>
      <c r="P143" s="7"/>
      <c r="Q143" s="7"/>
    </row>
    <row r="144" spans="1:17" ht="15.75">
      <c r="A144" s="28"/>
      <c r="B144" s="29" t="s">
        <v>100</v>
      </c>
      <c r="C144" s="29"/>
      <c r="D144" s="29"/>
      <c r="E144" s="29"/>
      <c r="F144" s="29"/>
      <c r="G144" s="29"/>
      <c r="H144" s="29"/>
      <c r="I144" s="29"/>
      <c r="J144" s="29"/>
      <c r="K144" s="29"/>
      <c r="L144" s="75">
        <v>3.25</v>
      </c>
      <c r="M144" s="29" t="s">
        <v>186</v>
      </c>
      <c r="N144" s="6"/>
      <c r="O144" s="7"/>
      <c r="P144" s="7"/>
      <c r="Q144" s="7"/>
    </row>
    <row r="145" spans="1:17" ht="15.75">
      <c r="A145" s="28"/>
      <c r="B145" s="29"/>
      <c r="C145" s="29"/>
      <c r="D145" s="29"/>
      <c r="E145" s="29"/>
      <c r="F145" s="29"/>
      <c r="G145" s="29"/>
      <c r="H145" s="29"/>
      <c r="I145" s="29"/>
      <c r="J145" s="29"/>
      <c r="K145" s="29"/>
      <c r="L145" s="75"/>
      <c r="M145" s="29"/>
      <c r="N145" s="6"/>
      <c r="O145" s="7"/>
      <c r="P145" s="7"/>
      <c r="Q145" s="7"/>
    </row>
    <row r="146" spans="1:17" ht="15.75">
      <c r="A146" s="8"/>
      <c r="B146" s="10"/>
      <c r="C146" s="10"/>
      <c r="D146" s="10"/>
      <c r="E146" s="10"/>
      <c r="F146" s="10"/>
      <c r="G146" s="10"/>
      <c r="H146" s="10"/>
      <c r="I146" s="10"/>
      <c r="J146" s="10"/>
      <c r="K146" s="10"/>
      <c r="L146" s="122"/>
      <c r="M146" s="10"/>
      <c r="N146" s="6"/>
      <c r="O146" s="7"/>
      <c r="P146" s="7"/>
      <c r="Q146" s="7"/>
    </row>
    <row r="147" spans="1:17" ht="19.5" thickBot="1">
      <c r="A147" s="132"/>
      <c r="B147" s="133" t="s">
        <v>194</v>
      </c>
      <c r="C147" s="134"/>
      <c r="D147" s="134"/>
      <c r="E147" s="134"/>
      <c r="F147" s="134"/>
      <c r="G147" s="134"/>
      <c r="H147" s="134"/>
      <c r="I147" s="134"/>
      <c r="J147" s="134"/>
      <c r="K147" s="134"/>
      <c r="L147" s="150"/>
      <c r="M147" s="136"/>
      <c r="N147" s="6"/>
      <c r="O147" s="7"/>
      <c r="P147" s="7"/>
      <c r="Q147" s="7"/>
    </row>
    <row r="148" spans="1:17" ht="15.75">
      <c r="A148" s="147"/>
      <c r="B148" s="148"/>
      <c r="C148" s="148"/>
      <c r="D148" s="148"/>
      <c r="E148" s="148"/>
      <c r="F148" s="148"/>
      <c r="G148" s="148"/>
      <c r="H148" s="148"/>
      <c r="I148" s="148"/>
      <c r="J148" s="148"/>
      <c r="K148" s="148"/>
      <c r="L148" s="148"/>
      <c r="M148" s="149"/>
      <c r="N148" s="6"/>
      <c r="O148" s="7"/>
      <c r="P148" s="7"/>
      <c r="Q148" s="7"/>
    </row>
    <row r="149" spans="1:17" ht="15.75">
      <c r="A149" s="141"/>
      <c r="B149" s="142" t="s">
        <v>101</v>
      </c>
      <c r="C149" s="143"/>
      <c r="D149" s="143"/>
      <c r="E149" s="143"/>
      <c r="F149" s="143"/>
      <c r="G149" s="144"/>
      <c r="H149" s="144"/>
      <c r="I149" s="144"/>
      <c r="J149" s="145">
        <v>36464</v>
      </c>
      <c r="K149" s="146"/>
      <c r="L149" s="146"/>
      <c r="M149" s="146"/>
      <c r="N149" s="81"/>
      <c r="O149" s="7"/>
      <c r="P149" s="7"/>
      <c r="Q149" s="7"/>
    </row>
    <row r="150" spans="1:17" ht="15.75">
      <c r="A150" s="86"/>
      <c r="B150" s="40" t="s">
        <v>102</v>
      </c>
      <c r="C150" s="87"/>
      <c r="D150" s="87"/>
      <c r="E150" s="87"/>
      <c r="F150" s="87"/>
      <c r="G150" s="71"/>
      <c r="H150" s="71"/>
      <c r="I150" s="71"/>
      <c r="J150" s="88">
        <v>0.08185</v>
      </c>
      <c r="K150" s="29"/>
      <c r="L150" s="29"/>
      <c r="M150" s="29"/>
      <c r="N150" s="81"/>
      <c r="O150" s="7"/>
      <c r="P150" s="7"/>
      <c r="Q150" s="7"/>
    </row>
    <row r="151" spans="1:17" ht="15.75">
      <c r="A151" s="86"/>
      <c r="B151" s="40" t="s">
        <v>103</v>
      </c>
      <c r="C151" s="87"/>
      <c r="D151" s="87"/>
      <c r="E151" s="87"/>
      <c r="F151" s="87"/>
      <c r="G151" s="71"/>
      <c r="H151" s="71"/>
      <c r="I151" s="71"/>
      <c r="J151" s="45">
        <v>0.07577</v>
      </c>
      <c r="K151" s="29"/>
      <c r="L151" s="29"/>
      <c r="M151" s="29"/>
      <c r="N151" s="81"/>
      <c r="O151" s="7"/>
      <c r="P151" s="7"/>
      <c r="Q151" s="7"/>
    </row>
    <row r="152" spans="1:17" ht="15.75">
      <c r="A152" s="86"/>
      <c r="B152" s="40" t="s">
        <v>104</v>
      </c>
      <c r="C152" s="87"/>
      <c r="D152" s="87"/>
      <c r="E152" s="87"/>
      <c r="F152" s="87"/>
      <c r="G152" s="71"/>
      <c r="H152" s="71"/>
      <c r="I152" s="71"/>
      <c r="J152" s="88">
        <f>J150-J151</f>
        <v>0.006080000000000002</v>
      </c>
      <c r="K152" s="29"/>
      <c r="L152" s="29"/>
      <c r="M152" s="29"/>
      <c r="N152" s="81"/>
      <c r="O152" s="7"/>
      <c r="P152" s="7"/>
      <c r="Q152" s="7"/>
    </row>
    <row r="153" spans="1:17" ht="15.75">
      <c r="A153" s="86"/>
      <c r="B153" s="40" t="s">
        <v>105</v>
      </c>
      <c r="C153" s="87"/>
      <c r="D153" s="87"/>
      <c r="E153" s="87"/>
      <c r="F153" s="87"/>
      <c r="G153" s="71"/>
      <c r="H153" s="71"/>
      <c r="I153" s="71"/>
      <c r="J153" s="88">
        <v>0.0734</v>
      </c>
      <c r="K153" s="29"/>
      <c r="L153" s="29"/>
      <c r="M153" s="29"/>
      <c r="N153" s="81"/>
      <c r="O153" s="7"/>
      <c r="P153" s="7"/>
      <c r="Q153" s="7"/>
    </row>
    <row r="154" spans="1:17" ht="15.75">
      <c r="A154" s="86"/>
      <c r="B154" s="40" t="s">
        <v>106</v>
      </c>
      <c r="C154" s="87"/>
      <c r="D154" s="87"/>
      <c r="E154" s="87"/>
      <c r="F154" s="87"/>
      <c r="G154" s="71"/>
      <c r="H154" s="71"/>
      <c r="I154" s="71"/>
      <c r="J154" s="88">
        <f>L29</f>
        <v>0.055346753692754755</v>
      </c>
      <c r="K154" s="29"/>
      <c r="L154" s="29"/>
      <c r="M154" s="29"/>
      <c r="N154" s="81"/>
      <c r="O154" s="7"/>
      <c r="P154" s="7"/>
      <c r="Q154" s="7"/>
    </row>
    <row r="155" spans="1:17" ht="15.75">
      <c r="A155" s="86"/>
      <c r="B155" s="40" t="s">
        <v>107</v>
      </c>
      <c r="C155" s="87"/>
      <c r="D155" s="87"/>
      <c r="E155" s="87"/>
      <c r="F155" s="87"/>
      <c r="G155" s="71"/>
      <c r="H155" s="71"/>
      <c r="I155" s="71"/>
      <c r="J155" s="88">
        <f>J153-J154</f>
        <v>0.018053246307245252</v>
      </c>
      <c r="K155" s="29"/>
      <c r="L155" s="29"/>
      <c r="M155" s="29"/>
      <c r="N155" s="81"/>
      <c r="O155" s="7"/>
      <c r="P155" s="7"/>
      <c r="Q155" s="7"/>
    </row>
    <row r="156" spans="1:17" ht="15.75">
      <c r="A156" s="86"/>
      <c r="B156" s="40" t="s">
        <v>108</v>
      </c>
      <c r="C156" s="87"/>
      <c r="D156" s="87"/>
      <c r="E156" s="87"/>
      <c r="F156" s="87"/>
      <c r="G156" s="71"/>
      <c r="H156" s="71"/>
      <c r="I156" s="71"/>
      <c r="J156" s="89" t="s">
        <v>174</v>
      </c>
      <c r="K156" s="29"/>
      <c r="L156" s="29"/>
      <c r="M156" s="29"/>
      <c r="N156" s="81"/>
      <c r="O156" s="7"/>
      <c r="P156" s="7"/>
      <c r="Q156" s="7"/>
    </row>
    <row r="157" spans="1:17" ht="15.75">
      <c r="A157" s="86"/>
      <c r="B157" s="40" t="s">
        <v>109</v>
      </c>
      <c r="C157" s="87"/>
      <c r="D157" s="87"/>
      <c r="E157" s="87"/>
      <c r="F157" s="87"/>
      <c r="G157" s="71"/>
      <c r="H157" s="71"/>
      <c r="I157" s="71"/>
      <c r="J157" s="90">
        <v>19.03</v>
      </c>
      <c r="K157" s="29" t="s">
        <v>178</v>
      </c>
      <c r="L157" s="29"/>
      <c r="M157" s="29"/>
      <c r="N157" s="81"/>
      <c r="O157" s="7"/>
      <c r="P157" s="7"/>
      <c r="Q157" s="7"/>
    </row>
    <row r="158" spans="1:17" ht="15.75">
      <c r="A158" s="86"/>
      <c r="B158" s="40" t="s">
        <v>110</v>
      </c>
      <c r="C158" s="87"/>
      <c r="D158" s="87"/>
      <c r="E158" s="87"/>
      <c r="F158" s="87"/>
      <c r="G158" s="71"/>
      <c r="H158" s="71"/>
      <c r="I158" s="71"/>
      <c r="J158" s="90">
        <v>17.88</v>
      </c>
      <c r="K158" s="29" t="s">
        <v>178</v>
      </c>
      <c r="L158" s="29"/>
      <c r="M158" s="29"/>
      <c r="N158" s="81"/>
      <c r="O158" s="7"/>
      <c r="P158" s="7"/>
      <c r="Q158" s="7"/>
    </row>
    <row r="159" spans="1:17" ht="15.75">
      <c r="A159" s="86"/>
      <c r="B159" s="40" t="s">
        <v>111</v>
      </c>
      <c r="C159" s="87"/>
      <c r="D159" s="87"/>
      <c r="E159" s="87"/>
      <c r="F159" s="87"/>
      <c r="G159" s="71"/>
      <c r="H159" s="71"/>
      <c r="I159" s="71"/>
      <c r="J159" s="88">
        <f>F51/'July 99'!L52</f>
        <v>0.030804391821163554</v>
      </c>
      <c r="K159" s="29"/>
      <c r="L159" s="29"/>
      <c r="M159" s="29"/>
      <c r="N159" s="81"/>
      <c r="O159" s="7"/>
      <c r="P159" s="7"/>
      <c r="Q159" s="7"/>
    </row>
    <row r="160" spans="1:17" ht="15.75">
      <c r="A160" s="86"/>
      <c r="B160" s="40" t="s">
        <v>112</v>
      </c>
      <c r="C160" s="87"/>
      <c r="D160" s="87"/>
      <c r="E160" s="87"/>
      <c r="F160" s="87"/>
      <c r="G160" s="71"/>
      <c r="H160" s="71"/>
      <c r="I160" s="71"/>
      <c r="J160" s="88">
        <v>0.0915</v>
      </c>
      <c r="K160" s="29"/>
      <c r="L160" s="29"/>
      <c r="M160" s="29"/>
      <c r="N160" s="81"/>
      <c r="O160" s="7"/>
      <c r="P160" s="7"/>
      <c r="Q160" s="7"/>
    </row>
    <row r="161" spans="1:17" ht="15.75">
      <c r="A161" s="86"/>
      <c r="B161" s="40"/>
      <c r="C161" s="40"/>
      <c r="D161" s="40"/>
      <c r="E161" s="40"/>
      <c r="F161" s="40"/>
      <c r="G161" s="29"/>
      <c r="H161" s="29"/>
      <c r="I161" s="29"/>
      <c r="J161" s="67"/>
      <c r="K161" s="29"/>
      <c r="L161" s="91"/>
      <c r="M161" s="29"/>
      <c r="N161" s="81"/>
      <c r="O161" s="7"/>
      <c r="P161" s="7"/>
      <c r="Q161" s="7"/>
    </row>
    <row r="162" spans="1:17" ht="15.75">
      <c r="A162" s="92"/>
      <c r="B162" s="17" t="s">
        <v>113</v>
      </c>
      <c r="C162" s="93"/>
      <c r="D162" s="94"/>
      <c r="E162" s="93"/>
      <c r="F162" s="94"/>
      <c r="G162" s="93"/>
      <c r="H162" s="94"/>
      <c r="I162" s="21" t="s">
        <v>166</v>
      </c>
      <c r="J162" s="95" t="s">
        <v>175</v>
      </c>
      <c r="K162" s="10"/>
      <c r="L162" s="10"/>
      <c r="M162" s="10"/>
      <c r="N162" s="81"/>
      <c r="O162" s="7"/>
      <c r="P162" s="7"/>
      <c r="Q162" s="7"/>
    </row>
    <row r="163" spans="1:17" ht="15.75">
      <c r="A163" s="96"/>
      <c r="B163" s="40" t="s">
        <v>114</v>
      </c>
      <c r="C163" s="60"/>
      <c r="D163" s="60"/>
      <c r="E163" s="60"/>
      <c r="F163" s="29"/>
      <c r="G163" s="29"/>
      <c r="H163" s="29"/>
      <c r="I163" s="34">
        <v>17</v>
      </c>
      <c r="J163" s="97">
        <v>595</v>
      </c>
      <c r="K163" s="29"/>
      <c r="L163" s="91"/>
      <c r="M163" s="98"/>
      <c r="N163" s="81"/>
      <c r="O163" s="7"/>
      <c r="P163" s="7"/>
      <c r="Q163" s="7"/>
    </row>
    <row r="164" spans="1:17" ht="15.75">
      <c r="A164" s="96"/>
      <c r="B164" s="40" t="s">
        <v>115</v>
      </c>
      <c r="C164" s="60"/>
      <c r="D164" s="60"/>
      <c r="E164" s="60"/>
      <c r="F164" s="29"/>
      <c r="G164" s="29"/>
      <c r="H164" s="29"/>
      <c r="I164" s="34">
        <v>1</v>
      </c>
      <c r="J164" s="97">
        <v>26</v>
      </c>
      <c r="K164" s="29"/>
      <c r="L164" s="91"/>
      <c r="M164" s="98"/>
      <c r="N164" s="81"/>
      <c r="O164" s="7"/>
      <c r="P164" s="7"/>
      <c r="Q164" s="7"/>
    </row>
    <row r="165" spans="1:17" ht="15.75">
      <c r="A165" s="96"/>
      <c r="B165" s="189" t="s">
        <v>116</v>
      </c>
      <c r="C165" s="60"/>
      <c r="D165" s="60"/>
      <c r="E165" s="60"/>
      <c r="F165" s="29"/>
      <c r="G165" s="29"/>
      <c r="H165" s="29"/>
      <c r="I165" s="29"/>
      <c r="J165" s="97">
        <v>0</v>
      </c>
      <c r="K165" s="29"/>
      <c r="L165" s="91"/>
      <c r="M165" s="98"/>
      <c r="N165" s="81"/>
      <c r="O165" s="7"/>
      <c r="P165" s="7"/>
      <c r="Q165" s="7"/>
    </row>
    <row r="166" spans="1:17" ht="15.75">
      <c r="A166" s="96"/>
      <c r="B166" s="189" t="s">
        <v>117</v>
      </c>
      <c r="C166" s="60"/>
      <c r="D166" s="60"/>
      <c r="E166" s="60"/>
      <c r="F166" s="29"/>
      <c r="G166" s="29"/>
      <c r="H166" s="29"/>
      <c r="I166" s="29"/>
      <c r="J166" s="69" t="s">
        <v>173</v>
      </c>
      <c r="K166" s="29"/>
      <c r="L166" s="91"/>
      <c r="M166" s="98"/>
      <c r="N166" s="81"/>
      <c r="O166" s="7"/>
      <c r="P166" s="7"/>
      <c r="Q166" s="7"/>
    </row>
    <row r="167" spans="1:17" ht="15.75">
      <c r="A167" s="99"/>
      <c r="B167" s="189" t="s">
        <v>118</v>
      </c>
      <c r="C167" s="60"/>
      <c r="D167" s="40"/>
      <c r="E167" s="40"/>
      <c r="F167" s="40"/>
      <c r="G167" s="29"/>
      <c r="H167" s="29"/>
      <c r="I167" s="29"/>
      <c r="J167" s="97">
        <v>0</v>
      </c>
      <c r="K167" s="29"/>
      <c r="L167" s="91"/>
      <c r="M167" s="100"/>
      <c r="N167" s="81"/>
      <c r="O167" s="7"/>
      <c r="P167" s="7"/>
      <c r="Q167" s="7"/>
    </row>
    <row r="168" spans="1:17" ht="15.75">
      <c r="A168" s="96"/>
      <c r="B168" s="40" t="s">
        <v>119</v>
      </c>
      <c r="C168" s="60"/>
      <c r="D168" s="60"/>
      <c r="E168" s="60"/>
      <c r="F168" s="60"/>
      <c r="G168" s="29"/>
      <c r="H168" s="29"/>
      <c r="I168" s="29"/>
      <c r="J168" s="97">
        <v>0</v>
      </c>
      <c r="K168" s="29"/>
      <c r="L168" s="91"/>
      <c r="M168" s="100"/>
      <c r="N168" s="81"/>
      <c r="O168" s="7"/>
      <c r="P168" s="7"/>
      <c r="Q168" s="7"/>
    </row>
    <row r="169" spans="1:17" ht="15.75">
      <c r="A169" s="96"/>
      <c r="B169" s="40" t="s">
        <v>120</v>
      </c>
      <c r="C169" s="60"/>
      <c r="D169" s="60"/>
      <c r="E169" s="60"/>
      <c r="F169" s="60"/>
      <c r="G169" s="29"/>
      <c r="H169" s="29"/>
      <c r="I169" s="29"/>
      <c r="J169" s="97">
        <v>0</v>
      </c>
      <c r="K169" s="29"/>
      <c r="L169" s="91"/>
      <c r="M169" s="100"/>
      <c r="N169" s="81"/>
      <c r="O169" s="7"/>
      <c r="P169" s="7"/>
      <c r="Q169" s="7"/>
    </row>
    <row r="170" spans="1:17" ht="15.75">
      <c r="A170" s="99"/>
      <c r="B170" s="189" t="s">
        <v>121</v>
      </c>
      <c r="C170" s="60"/>
      <c r="D170" s="40"/>
      <c r="E170" s="40"/>
      <c r="F170" s="40"/>
      <c r="G170" s="29"/>
      <c r="H170" s="29"/>
      <c r="I170" s="29"/>
      <c r="J170" s="97"/>
      <c r="K170" s="29"/>
      <c r="L170" s="91"/>
      <c r="M170" s="100"/>
      <c r="N170" s="81"/>
      <c r="O170" s="7"/>
      <c r="P170" s="7"/>
      <c r="Q170" s="7"/>
    </row>
    <row r="171" spans="1:17" ht="15.75">
      <c r="A171" s="99"/>
      <c r="B171" s="40" t="s">
        <v>122</v>
      </c>
      <c r="C171" s="60"/>
      <c r="D171" s="40"/>
      <c r="E171" s="40"/>
      <c r="F171" s="40"/>
      <c r="G171" s="29"/>
      <c r="H171" s="29"/>
      <c r="I171" s="29"/>
      <c r="J171" s="97">
        <v>1</v>
      </c>
      <c r="K171" s="29"/>
      <c r="L171" s="91"/>
      <c r="M171" s="100"/>
      <c r="N171" s="81"/>
      <c r="O171" s="7"/>
      <c r="P171" s="7"/>
      <c r="Q171" s="7"/>
    </row>
    <row r="172" spans="1:17" ht="15.75">
      <c r="A172" s="96"/>
      <c r="B172" s="40" t="s">
        <v>123</v>
      </c>
      <c r="C172" s="60"/>
      <c r="D172" s="101"/>
      <c r="E172" s="101"/>
      <c r="F172" s="102"/>
      <c r="G172" s="29"/>
      <c r="H172" s="29"/>
      <c r="I172" s="29"/>
      <c r="J172" s="97">
        <v>19.88</v>
      </c>
      <c r="K172" s="29"/>
      <c r="L172" s="91"/>
      <c r="M172" s="100"/>
      <c r="N172" s="81"/>
      <c r="O172" s="7"/>
      <c r="P172" s="7"/>
      <c r="Q172" s="7"/>
    </row>
    <row r="173" spans="1:17" ht="15.75">
      <c r="A173" s="96"/>
      <c r="B173" s="40" t="s">
        <v>124</v>
      </c>
      <c r="C173" s="60"/>
      <c r="D173" s="101"/>
      <c r="E173" s="101"/>
      <c r="F173" s="102"/>
      <c r="G173" s="29"/>
      <c r="H173" s="29"/>
      <c r="I173" s="29"/>
      <c r="J173" s="97">
        <v>15</v>
      </c>
      <c r="K173" s="29"/>
      <c r="L173" s="91"/>
      <c r="M173" s="100"/>
      <c r="N173" s="81"/>
      <c r="O173" s="7"/>
      <c r="P173" s="7"/>
      <c r="Q173" s="7"/>
    </row>
    <row r="174" spans="1:17" ht="15.75">
      <c r="A174" s="96"/>
      <c r="B174" s="40" t="s">
        <v>125</v>
      </c>
      <c r="C174" s="60"/>
      <c r="D174" s="103"/>
      <c r="E174" s="101"/>
      <c r="F174" s="102"/>
      <c r="G174" s="29"/>
      <c r="H174" s="29"/>
      <c r="I174" s="29"/>
      <c r="J174" s="104">
        <v>1.0847</v>
      </c>
      <c r="K174" s="29"/>
      <c r="L174" s="91"/>
      <c r="M174" s="100"/>
      <c r="N174" s="81"/>
      <c r="O174" s="7"/>
      <c r="P174" s="7"/>
      <c r="Q174" s="7"/>
    </row>
    <row r="175" spans="1:17" ht="15.75">
      <c r="A175" s="96"/>
      <c r="B175" s="40"/>
      <c r="C175" s="60"/>
      <c r="D175" s="103"/>
      <c r="E175" s="101"/>
      <c r="F175" s="102"/>
      <c r="G175" s="29"/>
      <c r="H175" s="29"/>
      <c r="I175" s="29"/>
      <c r="J175" s="104"/>
      <c r="K175" s="29"/>
      <c r="L175" s="91"/>
      <c r="M175" s="100"/>
      <c r="N175" s="81"/>
      <c r="O175" s="7"/>
      <c r="P175" s="7"/>
      <c r="Q175" s="7"/>
    </row>
    <row r="176" spans="1:17" ht="15.75">
      <c r="A176" s="8"/>
      <c r="B176" s="17" t="s">
        <v>126</v>
      </c>
      <c r="C176" s="93"/>
      <c r="D176" s="94"/>
      <c r="E176" s="93"/>
      <c r="F176" s="94"/>
      <c r="G176" s="93"/>
      <c r="H176" s="95" t="s">
        <v>166</v>
      </c>
      <c r="I176" s="21" t="s">
        <v>167</v>
      </c>
      <c r="J176" s="95" t="s">
        <v>176</v>
      </c>
      <c r="K176" s="21" t="s">
        <v>167</v>
      </c>
      <c r="L176" s="10"/>
      <c r="M176" s="105"/>
      <c r="N176" s="81"/>
      <c r="O176" s="7"/>
      <c r="P176" s="7"/>
      <c r="Q176" s="7"/>
    </row>
    <row r="177" spans="1:17" ht="15.75">
      <c r="A177" s="28"/>
      <c r="B177" s="60" t="s">
        <v>127</v>
      </c>
      <c r="C177" s="106"/>
      <c r="D177" s="60"/>
      <c r="E177" s="106"/>
      <c r="F177" s="29"/>
      <c r="G177" s="106"/>
      <c r="H177" s="60">
        <v>3675</v>
      </c>
      <c r="I177" s="106">
        <f>H177/H183</f>
        <v>0.9779137839276211</v>
      </c>
      <c r="J177" s="59">
        <v>164362</v>
      </c>
      <c r="K177" s="107">
        <f>J177/J183</f>
        <v>0.9794938111952707</v>
      </c>
      <c r="L177" s="91"/>
      <c r="M177" s="100"/>
      <c r="N177" s="81"/>
      <c r="O177" s="7"/>
      <c r="P177" s="7"/>
      <c r="Q177" s="7"/>
    </row>
    <row r="178" spans="1:17" ht="15.75">
      <c r="A178" s="28"/>
      <c r="B178" s="60" t="s">
        <v>128</v>
      </c>
      <c r="C178" s="106"/>
      <c r="D178" s="60"/>
      <c r="E178" s="106"/>
      <c r="F178" s="29"/>
      <c r="G178" s="108"/>
      <c r="H178" s="60">
        <v>47</v>
      </c>
      <c r="I178" s="106">
        <f>H178/H183</f>
        <v>0.012506652474720596</v>
      </c>
      <c r="J178" s="59">
        <v>1684</v>
      </c>
      <c r="K178" s="107">
        <f>J178/J183</f>
        <v>0.010035577433061387</v>
      </c>
      <c r="L178" s="91"/>
      <c r="M178" s="100"/>
      <c r="N178" s="81"/>
      <c r="O178" s="7"/>
      <c r="P178" s="7"/>
      <c r="Q178" s="7"/>
    </row>
    <row r="179" spans="1:17" ht="15.75">
      <c r="A179" s="28"/>
      <c r="B179" s="60" t="s">
        <v>129</v>
      </c>
      <c r="C179" s="106"/>
      <c r="D179" s="60"/>
      <c r="E179" s="106"/>
      <c r="F179" s="29"/>
      <c r="G179" s="108"/>
      <c r="H179" s="60">
        <v>12</v>
      </c>
      <c r="I179" s="106">
        <f>H179/H183</f>
        <v>0.0031931878658861094</v>
      </c>
      <c r="J179" s="59">
        <v>568</v>
      </c>
      <c r="K179" s="107">
        <f>J179/J183</f>
        <v>0.0033849216045005156</v>
      </c>
      <c r="L179" s="91"/>
      <c r="M179" s="100"/>
      <c r="N179" s="81"/>
      <c r="O179" s="7"/>
      <c r="P179" s="7"/>
      <c r="Q179" s="7"/>
    </row>
    <row r="180" spans="1:17" ht="15.75">
      <c r="A180" s="28"/>
      <c r="B180" s="60" t="s">
        <v>130</v>
      </c>
      <c r="C180" s="106"/>
      <c r="D180" s="60"/>
      <c r="E180" s="106"/>
      <c r="F180" s="29"/>
      <c r="G180" s="108"/>
      <c r="H180" s="60">
        <v>24</v>
      </c>
      <c r="I180" s="106">
        <f>H180/H183</f>
        <v>0.006386375731772219</v>
      </c>
      <c r="J180" s="59">
        <v>1189</v>
      </c>
      <c r="K180" s="107">
        <f>J180/J183</f>
        <v>0.007085689767167452</v>
      </c>
      <c r="L180" s="91"/>
      <c r="M180" s="100"/>
      <c r="N180" s="81"/>
      <c r="O180" s="7"/>
      <c r="P180" s="7"/>
      <c r="Q180" s="7"/>
    </row>
    <row r="181" spans="1:17" ht="15.75">
      <c r="A181" s="28"/>
      <c r="B181" s="31"/>
      <c r="C181" s="106"/>
      <c r="D181" s="60"/>
      <c r="E181" s="106"/>
      <c r="F181" s="29"/>
      <c r="G181" s="108"/>
      <c r="H181" s="60"/>
      <c r="I181" s="106"/>
      <c r="J181" s="59"/>
      <c r="K181" s="107"/>
      <c r="L181" s="91"/>
      <c r="M181" s="100"/>
      <c r="N181" s="81"/>
      <c r="O181" s="7"/>
      <c r="P181" s="7"/>
      <c r="Q181" s="7"/>
    </row>
    <row r="182" spans="1:17" ht="15.75">
      <c r="A182" s="28"/>
      <c r="B182" s="60" t="s">
        <v>131</v>
      </c>
      <c r="C182" s="109"/>
      <c r="D182" s="98"/>
      <c r="E182" s="109"/>
      <c r="F182" s="29"/>
      <c r="G182" s="109"/>
      <c r="H182" s="98"/>
      <c r="I182" s="109"/>
      <c r="J182" s="59"/>
      <c r="K182" s="107"/>
      <c r="L182" s="91"/>
      <c r="M182" s="100"/>
      <c r="N182" s="81"/>
      <c r="O182" s="7"/>
      <c r="P182" s="7"/>
      <c r="Q182" s="7"/>
    </row>
    <row r="183" spans="1:17" ht="15.75">
      <c r="A183" s="28"/>
      <c r="B183" s="29"/>
      <c r="C183" s="29"/>
      <c r="D183" s="29"/>
      <c r="E183" s="29"/>
      <c r="F183" s="29"/>
      <c r="G183" s="29"/>
      <c r="H183" s="38">
        <f>SUM(H177:H181)</f>
        <v>3758</v>
      </c>
      <c r="I183" s="110">
        <f>SUM(I177:I182)</f>
        <v>1</v>
      </c>
      <c r="J183" s="59">
        <f>SUM(J177:J182)</f>
        <v>167803</v>
      </c>
      <c r="K183" s="110">
        <f>SUM(K177:K182)</f>
        <v>1</v>
      </c>
      <c r="L183" s="29"/>
      <c r="M183" s="29"/>
      <c r="N183" s="111"/>
      <c r="O183" s="112"/>
      <c r="P183" s="112"/>
      <c r="Q183" s="112"/>
    </row>
    <row r="184" spans="1:17" ht="15.75">
      <c r="A184" s="28"/>
      <c r="B184" s="29"/>
      <c r="C184" s="29"/>
      <c r="D184" s="29"/>
      <c r="E184" s="29"/>
      <c r="F184" s="29"/>
      <c r="G184" s="29"/>
      <c r="H184" s="38"/>
      <c r="I184" s="110"/>
      <c r="J184" s="59"/>
      <c r="K184" s="110"/>
      <c r="L184" s="29"/>
      <c r="M184" s="29"/>
      <c r="N184" s="111"/>
      <c r="O184" s="112"/>
      <c r="P184" s="112"/>
      <c r="Q184" s="112"/>
    </row>
    <row r="185" spans="1:17" ht="15.75">
      <c r="A185" s="8"/>
      <c r="B185" s="10"/>
      <c r="C185" s="10"/>
      <c r="D185" s="10"/>
      <c r="E185" s="10"/>
      <c r="F185" s="10"/>
      <c r="G185" s="10"/>
      <c r="H185" s="61"/>
      <c r="I185" s="113"/>
      <c r="J185" s="114"/>
      <c r="K185" s="113"/>
      <c r="L185" s="10"/>
      <c r="M185" s="10"/>
      <c r="N185" s="111"/>
      <c r="O185" s="112"/>
      <c r="P185" s="112"/>
      <c r="Q185" s="112"/>
    </row>
    <row r="186" spans="1:17" ht="15.75">
      <c r="A186" s="115"/>
      <c r="B186" s="17" t="s">
        <v>132</v>
      </c>
      <c r="C186" s="116"/>
      <c r="D186" s="21" t="s">
        <v>147</v>
      </c>
      <c r="E186" s="19"/>
      <c r="F186" s="17" t="s">
        <v>156</v>
      </c>
      <c r="G186" s="15"/>
      <c r="H186" s="15"/>
      <c r="I186" s="15"/>
      <c r="J186" s="15"/>
      <c r="K186" s="15"/>
      <c r="L186" s="15"/>
      <c r="M186" s="15"/>
      <c r="N186" s="111"/>
      <c r="O186" s="112"/>
      <c r="P186" s="112"/>
      <c r="Q186" s="112"/>
    </row>
    <row r="187" spans="1:17" ht="15.75">
      <c r="A187" s="115"/>
      <c r="B187" s="15"/>
      <c r="C187" s="15"/>
      <c r="D187" s="10"/>
      <c r="E187" s="10"/>
      <c r="F187" s="10"/>
      <c r="G187" s="15"/>
      <c r="H187" s="15"/>
      <c r="I187" s="15"/>
      <c r="J187" s="15"/>
      <c r="K187" s="15"/>
      <c r="L187" s="15"/>
      <c r="M187" s="15"/>
      <c r="N187" s="111"/>
      <c r="O187" s="112"/>
      <c r="P187" s="112"/>
      <c r="Q187" s="112"/>
    </row>
    <row r="188" spans="1:17" ht="15.75">
      <c r="A188" s="115"/>
      <c r="B188" s="16" t="s">
        <v>133</v>
      </c>
      <c r="C188" s="117"/>
      <c r="D188" s="118" t="s">
        <v>148</v>
      </c>
      <c r="E188" s="16"/>
      <c r="F188" s="16" t="s">
        <v>157</v>
      </c>
      <c r="G188" s="117"/>
      <c r="H188" s="117"/>
      <c r="I188" s="15"/>
      <c r="J188" s="15"/>
      <c r="K188" s="15"/>
      <c r="L188" s="15"/>
      <c r="M188" s="15"/>
      <c r="N188" s="111"/>
      <c r="O188" s="112"/>
      <c r="P188" s="112"/>
      <c r="Q188" s="112"/>
    </row>
    <row r="189" spans="1:17" ht="15.75">
      <c r="A189" s="115"/>
      <c r="B189" s="16" t="s">
        <v>134</v>
      </c>
      <c r="C189" s="117"/>
      <c r="D189" s="118" t="s">
        <v>149</v>
      </c>
      <c r="E189" s="16"/>
      <c r="F189" s="16" t="s">
        <v>158</v>
      </c>
      <c r="G189" s="117"/>
      <c r="H189" s="117"/>
      <c r="I189" s="15"/>
      <c r="J189" s="15"/>
      <c r="K189" s="15"/>
      <c r="L189" s="15"/>
      <c r="M189" s="15"/>
      <c r="N189" s="81"/>
      <c r="O189" s="112"/>
      <c r="P189" s="112"/>
      <c r="Q189" s="112"/>
    </row>
    <row r="190" spans="1:17" ht="15">
      <c r="A190" s="115"/>
      <c r="B190" s="15"/>
      <c r="C190" s="15"/>
      <c r="D190" s="15"/>
      <c r="E190" s="15"/>
      <c r="F190" s="15"/>
      <c r="G190" s="15"/>
      <c r="H190" s="15"/>
      <c r="I190" s="15"/>
      <c r="J190" s="15"/>
      <c r="K190" s="15"/>
      <c r="L190" s="15"/>
      <c r="M190" s="15"/>
      <c r="N190" s="111"/>
      <c r="O190" s="112"/>
      <c r="P190" s="112"/>
      <c r="Q190" s="112"/>
    </row>
    <row r="191" spans="1:17" ht="15">
      <c r="A191" s="115"/>
      <c r="B191" s="15"/>
      <c r="C191" s="15"/>
      <c r="D191" s="15"/>
      <c r="E191" s="15"/>
      <c r="F191" s="15"/>
      <c r="G191" s="15"/>
      <c r="H191" s="15"/>
      <c r="I191" s="15"/>
      <c r="J191" s="15"/>
      <c r="K191" s="15"/>
      <c r="L191" s="15"/>
      <c r="M191" s="15"/>
      <c r="N191" s="111"/>
      <c r="O191" s="112"/>
      <c r="P191" s="112"/>
      <c r="Q191" s="112"/>
    </row>
    <row r="192" spans="1:17" ht="18.75">
      <c r="A192" s="115"/>
      <c r="B192" s="54" t="s">
        <v>194</v>
      </c>
      <c r="C192" s="15"/>
      <c r="D192" s="15"/>
      <c r="E192" s="15"/>
      <c r="F192" s="15"/>
      <c r="G192" s="15"/>
      <c r="H192" s="15"/>
      <c r="I192" s="15"/>
      <c r="J192" s="15"/>
      <c r="K192" s="15"/>
      <c r="L192" s="15"/>
      <c r="M192" s="15"/>
      <c r="N192" s="111"/>
      <c r="O192" s="112"/>
      <c r="P192" s="112"/>
      <c r="Q192" s="112"/>
    </row>
    <row r="193" spans="1:17" ht="15">
      <c r="A193" s="119"/>
      <c r="B193" s="119"/>
      <c r="C193" s="119"/>
      <c r="D193" s="119"/>
      <c r="E193" s="119"/>
      <c r="F193" s="119"/>
      <c r="G193" s="119"/>
      <c r="H193" s="119"/>
      <c r="I193" s="119"/>
      <c r="J193" s="119"/>
      <c r="K193" s="119"/>
      <c r="L193" s="119"/>
      <c r="M193" s="119"/>
      <c r="N193" s="120"/>
      <c r="O193" s="7"/>
      <c r="P193" s="7"/>
      <c r="Q193" s="7"/>
    </row>
    <row r="194" spans="1:17" ht="15">
      <c r="A194" s="7"/>
      <c r="B194" s="7"/>
      <c r="C194" s="7"/>
      <c r="D194" s="7"/>
      <c r="E194" s="7"/>
      <c r="F194" s="7"/>
      <c r="G194" s="7"/>
      <c r="H194" s="7"/>
      <c r="I194" s="7"/>
      <c r="J194" s="7"/>
      <c r="K194" s="7"/>
      <c r="L194" s="7"/>
      <c r="M194" s="7"/>
      <c r="N194" s="120"/>
      <c r="O194" s="7"/>
      <c r="P194" s="7"/>
      <c r="Q194" s="7"/>
    </row>
    <row r="195" spans="1:17" ht="15">
      <c r="A195" s="7"/>
      <c r="B195" s="7"/>
      <c r="C195" s="7"/>
      <c r="D195" s="7"/>
      <c r="E195" s="7"/>
      <c r="F195" s="7"/>
      <c r="G195" s="7"/>
      <c r="H195" s="7"/>
      <c r="I195" s="7"/>
      <c r="J195" s="7"/>
      <c r="K195" s="7"/>
      <c r="L195" s="7"/>
      <c r="M195" s="7"/>
      <c r="N195" s="120"/>
      <c r="O195" s="7"/>
      <c r="P195" s="7"/>
      <c r="Q195" s="7"/>
    </row>
  </sheetData>
  <printOptions horizontalCentered="1" verticalCentered="1"/>
  <pageMargins left="0.5118110236220472" right="0.5118110236220472" top="0.2755905511811024" bottom="0.6299212598425197" header="0" footer="0"/>
  <pageSetup horizontalDpi="600" verticalDpi="600" orientation="landscape" paperSize="9" scale="50" r:id="rId2"/>
  <headerFooter alignWithMargins="0">
    <oddFooter xml:space="preserve">&amp;L </oddFooter>
  </headerFooter>
  <rowBreaks count="4" manualBreakCount="4">
    <brk id="46" min="98" max="149" man="1"/>
    <brk id="46" max="13" man="1"/>
    <brk id="99" max="13" man="1"/>
    <brk id="147" max="13" man="1"/>
  </rowBreaks>
  <drawing r:id="rId1"/>
</worksheet>
</file>

<file path=xl/worksheets/sheet20.xml><?xml version="1.0" encoding="utf-8"?>
<worksheet xmlns="http://schemas.openxmlformats.org/spreadsheetml/2006/main" xmlns:r="http://schemas.openxmlformats.org/officeDocument/2006/relationships">
  <dimension ref="A1:O200"/>
  <sheetViews>
    <sheetView tabSelected="1"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4" width="9.6640625" style="1" customWidth="1"/>
    <col min="5" max="5" width="13.6640625" style="1" customWidth="1"/>
    <col min="6" max="6" width="3.6640625" style="1" customWidth="1"/>
    <col min="7" max="7" width="12.6640625" style="1" customWidth="1"/>
    <col min="8" max="8" width="3.6640625" style="1" customWidth="1"/>
    <col min="9" max="9" width="12.6640625" style="1" customWidth="1"/>
    <col min="10" max="10" width="6.6640625" style="1" customWidth="1"/>
    <col min="11" max="11" width="12.6640625" style="1" customWidth="1"/>
    <col min="12" max="12" width="6.6640625" style="1" customWidth="1"/>
    <col min="13" max="13" width="14.6640625" style="1" customWidth="1"/>
    <col min="14" max="14" width="21.5546875" style="1" customWidth="1"/>
    <col min="15" max="16384" width="9.6640625" style="1" customWidth="1"/>
  </cols>
  <sheetData>
    <row r="1" spans="1:15" ht="20.25">
      <c r="A1" s="2"/>
      <c r="B1" s="3" t="s">
        <v>0</v>
      </c>
      <c r="C1" s="4"/>
      <c r="D1" s="4"/>
      <c r="E1" s="5"/>
      <c r="F1" s="5"/>
      <c r="G1" s="5"/>
      <c r="H1" s="5"/>
      <c r="I1" s="5"/>
      <c r="J1" s="5"/>
      <c r="K1" s="5"/>
      <c r="L1" s="5"/>
      <c r="M1" s="5"/>
      <c r="N1" s="5"/>
      <c r="O1" s="126"/>
    </row>
    <row r="2" spans="1:15" ht="15.75">
      <c r="A2" s="8"/>
      <c r="B2" s="9"/>
      <c r="C2" s="9"/>
      <c r="D2" s="9"/>
      <c r="E2" s="10"/>
      <c r="F2" s="10"/>
      <c r="G2" s="10"/>
      <c r="H2" s="10"/>
      <c r="I2" s="10"/>
      <c r="J2" s="10"/>
      <c r="K2" s="10"/>
      <c r="L2" s="10"/>
      <c r="M2" s="10"/>
      <c r="N2" s="10"/>
      <c r="O2" s="126"/>
    </row>
    <row r="3" spans="1:15" ht="15.75">
      <c r="A3" s="11"/>
      <c r="B3" s="155" t="s">
        <v>1</v>
      </c>
      <c r="C3" s="10"/>
      <c r="D3" s="10"/>
      <c r="E3" s="10"/>
      <c r="F3" s="10"/>
      <c r="G3" s="10"/>
      <c r="H3" s="10"/>
      <c r="I3" s="10"/>
      <c r="J3" s="10"/>
      <c r="K3" s="10"/>
      <c r="L3" s="10"/>
      <c r="M3" s="10"/>
      <c r="N3" s="10"/>
      <c r="O3" s="126"/>
    </row>
    <row r="4" spans="1:15" ht="15.75">
      <c r="A4" s="8"/>
      <c r="B4" s="9"/>
      <c r="C4" s="9"/>
      <c r="D4" s="9"/>
      <c r="E4" s="10"/>
      <c r="F4" s="10"/>
      <c r="G4" s="10"/>
      <c r="H4" s="10"/>
      <c r="I4" s="10"/>
      <c r="J4" s="10"/>
      <c r="K4" s="10"/>
      <c r="L4" s="10"/>
      <c r="M4" s="10"/>
      <c r="N4" s="10"/>
      <c r="O4" s="126"/>
    </row>
    <row r="5" spans="1:15" ht="15.75">
      <c r="A5" s="8"/>
      <c r="B5" s="13" t="s">
        <v>2</v>
      </c>
      <c r="C5" s="14"/>
      <c r="D5" s="14"/>
      <c r="E5" s="10"/>
      <c r="F5" s="10"/>
      <c r="G5" s="10"/>
      <c r="H5" s="10"/>
      <c r="I5" s="10"/>
      <c r="J5" s="10"/>
      <c r="K5" s="10"/>
      <c r="L5" s="10"/>
      <c r="M5" s="10"/>
      <c r="N5" s="10"/>
      <c r="O5" s="126"/>
    </row>
    <row r="6" spans="1:15" ht="15.75">
      <c r="A6" s="8"/>
      <c r="B6" s="13" t="s">
        <v>3</v>
      </c>
      <c r="C6" s="14"/>
      <c r="D6" s="14"/>
      <c r="E6" s="10"/>
      <c r="F6" s="10"/>
      <c r="G6" s="10"/>
      <c r="H6" s="10"/>
      <c r="I6" s="10"/>
      <c r="J6" s="10"/>
      <c r="K6" s="10"/>
      <c r="L6" s="10"/>
      <c r="M6" s="10"/>
      <c r="N6" s="10"/>
      <c r="O6" s="126"/>
    </row>
    <row r="7" spans="1:15" ht="15.75">
      <c r="A7" s="8"/>
      <c r="B7" s="13" t="s">
        <v>4</v>
      </c>
      <c r="C7" s="14"/>
      <c r="D7" s="14"/>
      <c r="E7" s="10"/>
      <c r="F7" s="10"/>
      <c r="G7" s="10"/>
      <c r="H7" s="10"/>
      <c r="I7" s="10"/>
      <c r="J7" s="10"/>
      <c r="K7" s="10"/>
      <c r="L7" s="10"/>
      <c r="M7" s="10"/>
      <c r="N7" s="10"/>
      <c r="O7" s="126"/>
    </row>
    <row r="8" spans="1:15" ht="15.75">
      <c r="A8" s="8"/>
      <c r="B8" s="13" t="s">
        <v>5</v>
      </c>
      <c r="C8" s="14"/>
      <c r="D8" s="14"/>
      <c r="E8" s="10"/>
      <c r="F8" s="10"/>
      <c r="G8" s="10"/>
      <c r="H8" s="10"/>
      <c r="I8" s="10"/>
      <c r="J8" s="10"/>
      <c r="K8" s="10"/>
      <c r="L8" s="10"/>
      <c r="M8" s="10"/>
      <c r="N8" s="10"/>
      <c r="O8" s="126"/>
    </row>
    <row r="9" spans="1:15" ht="15.75">
      <c r="A9" s="8"/>
      <c r="B9" s="156"/>
      <c r="C9" s="14"/>
      <c r="D9" s="14"/>
      <c r="E9" s="10"/>
      <c r="F9" s="10"/>
      <c r="G9" s="10"/>
      <c r="H9" s="10"/>
      <c r="I9" s="10"/>
      <c r="J9" s="10"/>
      <c r="K9" s="10"/>
      <c r="L9" s="10"/>
      <c r="M9" s="10"/>
      <c r="N9" s="10"/>
      <c r="O9" s="126"/>
    </row>
    <row r="10" spans="1:15" ht="15.75">
      <c r="A10" s="8"/>
      <c r="B10" s="13"/>
      <c r="C10" s="14"/>
      <c r="D10" s="14"/>
      <c r="E10" s="16"/>
      <c r="F10" s="16"/>
      <c r="G10" s="10"/>
      <c r="H10" s="10"/>
      <c r="I10" s="10"/>
      <c r="J10" s="10"/>
      <c r="K10" s="10"/>
      <c r="L10" s="10"/>
      <c r="M10" s="10"/>
      <c r="N10" s="10"/>
      <c r="O10" s="126"/>
    </row>
    <row r="11" spans="1:15" ht="15.75">
      <c r="A11" s="8"/>
      <c r="B11" s="17" t="s">
        <v>6</v>
      </c>
      <c r="C11" s="16"/>
      <c r="D11" s="16"/>
      <c r="E11" s="10"/>
      <c r="F11" s="10"/>
      <c r="G11" s="10"/>
      <c r="H11" s="10"/>
      <c r="I11" s="10"/>
      <c r="J11" s="10"/>
      <c r="K11" s="10"/>
      <c r="L11" s="10"/>
      <c r="M11" s="10"/>
      <c r="N11" s="10"/>
      <c r="O11" s="126"/>
    </row>
    <row r="12" spans="1:15" ht="15.75">
      <c r="A12" s="8"/>
      <c r="B12" s="16"/>
      <c r="C12" s="16"/>
      <c r="D12" s="16"/>
      <c r="E12" s="10"/>
      <c r="F12" s="10"/>
      <c r="G12" s="10"/>
      <c r="H12" s="10"/>
      <c r="I12" s="10"/>
      <c r="J12" s="10"/>
      <c r="K12" s="10"/>
      <c r="L12" s="10"/>
      <c r="M12" s="10"/>
      <c r="N12" s="10"/>
      <c r="O12" s="126"/>
    </row>
    <row r="13" spans="1:15" ht="15.75">
      <c r="A13" s="2"/>
      <c r="B13" s="5"/>
      <c r="C13" s="5"/>
      <c r="D13" s="5"/>
      <c r="E13" s="5"/>
      <c r="F13" s="5"/>
      <c r="G13" s="5"/>
      <c r="H13" s="5"/>
      <c r="I13" s="5"/>
      <c r="J13" s="5"/>
      <c r="K13" s="5"/>
      <c r="L13" s="5"/>
      <c r="M13" s="5"/>
      <c r="N13" s="5"/>
      <c r="O13" s="126"/>
    </row>
    <row r="14" spans="1:15" ht="15.75">
      <c r="A14" s="8"/>
      <c r="B14" s="17" t="s">
        <v>192</v>
      </c>
      <c r="C14" s="17"/>
      <c r="D14" s="17"/>
      <c r="E14" s="19"/>
      <c r="F14" s="19"/>
      <c r="G14" s="19"/>
      <c r="H14" s="19"/>
      <c r="I14" s="19"/>
      <c r="J14" s="19"/>
      <c r="K14" s="19"/>
      <c r="L14" s="19"/>
      <c r="M14" s="20" t="s">
        <v>179</v>
      </c>
      <c r="N14" s="19"/>
      <c r="O14" s="126"/>
    </row>
    <row r="15" spans="1:15" ht="15.75">
      <c r="A15" s="8"/>
      <c r="B15" s="17" t="s">
        <v>201</v>
      </c>
      <c r="C15" s="17"/>
      <c r="D15" s="17"/>
      <c r="E15" s="19"/>
      <c r="F15" s="19"/>
      <c r="G15" s="19"/>
      <c r="H15" s="19"/>
      <c r="I15" s="21"/>
      <c r="J15" s="129"/>
      <c r="K15" s="21" t="s">
        <v>205</v>
      </c>
      <c r="L15" s="129">
        <v>1</v>
      </c>
      <c r="M15" s="20"/>
      <c r="N15" s="19"/>
      <c r="O15" s="126"/>
    </row>
    <row r="16" spans="1:15" ht="15.75">
      <c r="A16" s="8"/>
      <c r="B16" s="17" t="s">
        <v>202</v>
      </c>
      <c r="C16" s="17"/>
      <c r="D16" s="17"/>
      <c r="E16" s="19"/>
      <c r="F16" s="19"/>
      <c r="G16" s="19"/>
      <c r="H16" s="19"/>
      <c r="I16" s="21"/>
      <c r="J16" s="129"/>
      <c r="K16" s="21" t="s">
        <v>205</v>
      </c>
      <c r="L16" s="129">
        <v>1</v>
      </c>
      <c r="M16" s="20"/>
      <c r="N16" s="19"/>
      <c r="O16" s="126"/>
    </row>
    <row r="17" spans="1:15" ht="15.75">
      <c r="A17" s="8"/>
      <c r="B17" s="17" t="s">
        <v>193</v>
      </c>
      <c r="C17" s="17"/>
      <c r="D17" s="17"/>
      <c r="E17" s="19"/>
      <c r="F17" s="19"/>
      <c r="G17" s="19"/>
      <c r="H17" s="19"/>
      <c r="I17" s="19"/>
      <c r="J17" s="19"/>
      <c r="K17" s="19"/>
      <c r="L17" s="19"/>
      <c r="M17" s="21" t="s">
        <v>180</v>
      </c>
      <c r="N17" s="19"/>
      <c r="O17" s="126"/>
    </row>
    <row r="18" spans="1:15" ht="15.75">
      <c r="A18" s="8"/>
      <c r="B18" s="17" t="s">
        <v>7</v>
      </c>
      <c r="C18" s="17"/>
      <c r="D18" s="17"/>
      <c r="E18" s="19"/>
      <c r="F18" s="19"/>
      <c r="G18" s="19"/>
      <c r="H18" s="19"/>
      <c r="I18" s="19"/>
      <c r="J18" s="19"/>
      <c r="K18" s="19"/>
      <c r="L18" s="19"/>
      <c r="M18" s="22">
        <v>38127</v>
      </c>
      <c r="N18" s="19"/>
      <c r="O18" s="126"/>
    </row>
    <row r="19" spans="1:15" ht="15.75">
      <c r="A19" s="8"/>
      <c r="B19" s="10"/>
      <c r="C19" s="10"/>
      <c r="D19" s="10"/>
      <c r="E19" s="10"/>
      <c r="F19" s="10"/>
      <c r="G19" s="10"/>
      <c r="H19" s="10"/>
      <c r="I19" s="10"/>
      <c r="J19" s="10"/>
      <c r="K19" s="10"/>
      <c r="L19" s="10"/>
      <c r="M19" s="23"/>
      <c r="N19" s="10"/>
      <c r="O19" s="126"/>
    </row>
    <row r="20" spans="1:15" ht="15.75">
      <c r="A20" s="8"/>
      <c r="B20" s="24" t="s">
        <v>8</v>
      </c>
      <c r="C20" s="10"/>
      <c r="D20" s="10"/>
      <c r="E20" s="10"/>
      <c r="F20" s="10"/>
      <c r="G20" s="10"/>
      <c r="H20" s="10"/>
      <c r="I20" s="10"/>
      <c r="J20" s="10"/>
      <c r="K20" s="23" t="s">
        <v>168</v>
      </c>
      <c r="L20" s="10"/>
      <c r="M20" s="156"/>
      <c r="N20" s="10"/>
      <c r="O20" s="126"/>
    </row>
    <row r="21" spans="1:15" ht="15.75">
      <c r="A21" s="8"/>
      <c r="B21" s="10"/>
      <c r="C21" s="10"/>
      <c r="D21" s="10"/>
      <c r="E21" s="10"/>
      <c r="F21" s="10"/>
      <c r="G21" s="10"/>
      <c r="H21" s="10"/>
      <c r="I21" s="10"/>
      <c r="J21" s="10"/>
      <c r="K21" s="10"/>
      <c r="L21" s="10"/>
      <c r="M21" s="25"/>
      <c r="N21" s="10"/>
      <c r="O21" s="126"/>
    </row>
    <row r="22" spans="1:15" ht="15.75">
      <c r="A22" s="8"/>
      <c r="B22" s="10"/>
      <c r="C22" s="175" t="s">
        <v>210</v>
      </c>
      <c r="D22" s="175" t="s">
        <v>221</v>
      </c>
      <c r="E22" s="177" t="s">
        <v>139</v>
      </c>
      <c r="F22" s="177"/>
      <c r="G22" s="177" t="s">
        <v>150</v>
      </c>
      <c r="H22" s="177"/>
      <c r="I22" s="177" t="s">
        <v>159</v>
      </c>
      <c r="J22" s="195"/>
      <c r="K22" s="27"/>
      <c r="L22" s="156"/>
      <c r="M22" s="156"/>
      <c r="N22" s="10"/>
      <c r="O22" s="126"/>
    </row>
    <row r="23" spans="1:15" ht="15.75">
      <c r="A23" s="28"/>
      <c r="B23" s="29" t="s">
        <v>9</v>
      </c>
      <c r="C23" s="176" t="s">
        <v>136</v>
      </c>
      <c r="D23" s="176" t="s">
        <v>136</v>
      </c>
      <c r="E23" s="30" t="s">
        <v>140</v>
      </c>
      <c r="F23" s="30"/>
      <c r="G23" s="30" t="s">
        <v>140</v>
      </c>
      <c r="H23" s="30"/>
      <c r="I23" s="30" t="s">
        <v>160</v>
      </c>
      <c r="J23" s="30"/>
      <c r="K23" s="30"/>
      <c r="L23" s="157"/>
      <c r="M23" s="157"/>
      <c r="N23" s="29"/>
      <c r="O23" s="126"/>
    </row>
    <row r="24" spans="1:15" ht="15.75">
      <c r="A24" s="123"/>
      <c r="B24" s="32" t="s">
        <v>10</v>
      </c>
      <c r="C24" s="32"/>
      <c r="D24" s="32"/>
      <c r="E24" s="33" t="s">
        <v>140</v>
      </c>
      <c r="F24" s="33"/>
      <c r="G24" s="33" t="s">
        <v>140</v>
      </c>
      <c r="H24" s="33"/>
      <c r="I24" s="33" t="s">
        <v>160</v>
      </c>
      <c r="J24" s="30"/>
      <c r="K24" s="30"/>
      <c r="L24" s="157"/>
      <c r="M24" s="157"/>
      <c r="N24" s="29"/>
      <c r="O24" s="126"/>
    </row>
    <row r="25" spans="1:15" ht="15.75">
      <c r="A25" s="28"/>
      <c r="B25" s="29" t="s">
        <v>11</v>
      </c>
      <c r="C25" s="29"/>
      <c r="D25" s="29"/>
      <c r="E25" s="34" t="s">
        <v>141</v>
      </c>
      <c r="F25" s="30"/>
      <c r="G25" s="34" t="s">
        <v>151</v>
      </c>
      <c r="H25" s="30"/>
      <c r="I25" s="34" t="s">
        <v>161</v>
      </c>
      <c r="J25" s="30"/>
      <c r="K25" s="34"/>
      <c r="L25" s="157"/>
      <c r="M25" s="157"/>
      <c r="N25" s="29"/>
      <c r="O25" s="126"/>
    </row>
    <row r="26" spans="1:15" ht="15.75">
      <c r="A26" s="28"/>
      <c r="B26" s="29"/>
      <c r="C26" s="29"/>
      <c r="D26" s="29"/>
      <c r="E26" s="29"/>
      <c r="F26" s="30"/>
      <c r="G26" s="30"/>
      <c r="H26" s="30"/>
      <c r="I26" s="30"/>
      <c r="J26" s="30"/>
      <c r="K26" s="30"/>
      <c r="L26" s="157"/>
      <c r="M26" s="157"/>
      <c r="N26" s="29"/>
      <c r="O26" s="126"/>
    </row>
    <row r="27" spans="1:15" ht="15.75">
      <c r="A27" s="28"/>
      <c r="B27" s="29" t="s">
        <v>12</v>
      </c>
      <c r="C27" s="29"/>
      <c r="D27" s="29"/>
      <c r="E27" s="35">
        <v>44350</v>
      </c>
      <c r="F27" s="36"/>
      <c r="G27" s="35">
        <v>119000</v>
      </c>
      <c r="H27" s="35"/>
      <c r="I27" s="35">
        <v>17650</v>
      </c>
      <c r="J27" s="35"/>
      <c r="K27" s="35"/>
      <c r="L27" s="158"/>
      <c r="M27" s="35">
        <f>I27+G27+E27</f>
        <v>181000</v>
      </c>
      <c r="N27" s="38"/>
      <c r="O27" s="126"/>
    </row>
    <row r="28" spans="1:15" ht="15.75">
      <c r="A28" s="28"/>
      <c r="B28" s="29" t="s">
        <v>13</v>
      </c>
      <c r="C28" s="125">
        <v>0.55677</v>
      </c>
      <c r="D28" s="125">
        <v>0.909319</v>
      </c>
      <c r="E28" s="35">
        <v>0</v>
      </c>
      <c r="F28" s="36"/>
      <c r="G28" s="35">
        <f>G27*C28</f>
        <v>66255.63</v>
      </c>
      <c r="H28" s="35"/>
      <c r="I28" s="35">
        <f>I27*D28</f>
        <v>16049.48035</v>
      </c>
      <c r="J28" s="35"/>
      <c r="K28" s="35"/>
      <c r="L28" s="158"/>
      <c r="M28" s="35">
        <f>I28+G28+E28</f>
        <v>82305.11035</v>
      </c>
      <c r="N28" s="38"/>
      <c r="O28" s="126"/>
    </row>
    <row r="29" spans="1:15" ht="15.75">
      <c r="A29" s="123"/>
      <c r="B29" s="32" t="s">
        <v>14</v>
      </c>
      <c r="C29" s="125">
        <v>0</v>
      </c>
      <c r="D29" s="125">
        <v>0</v>
      </c>
      <c r="E29" s="41">
        <v>0</v>
      </c>
      <c r="F29" s="42"/>
      <c r="G29" s="41">
        <f>G27*C29</f>
        <v>0</v>
      </c>
      <c r="H29" s="41"/>
      <c r="I29" s="41">
        <f>I27*D29</f>
        <v>0</v>
      </c>
      <c r="J29" s="41"/>
      <c r="K29" s="41"/>
      <c r="L29" s="43"/>
      <c r="M29" s="41">
        <f>I29+G29+E29</f>
        <v>0</v>
      </c>
      <c r="N29" s="38"/>
      <c r="O29" s="126"/>
    </row>
    <row r="30" spans="1:15" ht="15.75">
      <c r="A30" s="28"/>
      <c r="B30" s="29" t="s">
        <v>15</v>
      </c>
      <c r="C30" s="39"/>
      <c r="D30" s="39"/>
      <c r="E30" s="34" t="s">
        <v>142</v>
      </c>
      <c r="F30" s="29"/>
      <c r="G30" s="34" t="s">
        <v>145</v>
      </c>
      <c r="H30" s="34"/>
      <c r="I30" s="34" t="s">
        <v>162</v>
      </c>
      <c r="J30" s="34"/>
      <c r="K30" s="34"/>
      <c r="L30" s="157"/>
      <c r="M30" s="157"/>
      <c r="N30" s="29"/>
      <c r="O30" s="126"/>
    </row>
    <row r="31" spans="1:15" ht="15.75">
      <c r="A31" s="28"/>
      <c r="B31" s="29" t="s">
        <v>16</v>
      </c>
      <c r="C31" s="29"/>
      <c r="D31" s="29"/>
      <c r="E31" s="44">
        <v>0.04395</v>
      </c>
      <c r="F31" s="44"/>
      <c r="G31" s="44">
        <v>0.04395</v>
      </c>
      <c r="H31" s="45"/>
      <c r="I31" s="44">
        <v>0.04795</v>
      </c>
      <c r="J31" s="45"/>
      <c r="K31" s="44"/>
      <c r="L31" s="157"/>
      <c r="M31" s="45">
        <f>SUMPRODUCT(E31:I31,E28:I28)/M28</f>
        <v>0.04472999921422863</v>
      </c>
      <c r="N31" s="29"/>
      <c r="O31" s="126"/>
    </row>
    <row r="32" spans="1:15" ht="15.75">
      <c r="A32" s="28"/>
      <c r="B32" s="29" t="s">
        <v>17</v>
      </c>
      <c r="C32" s="29"/>
      <c r="D32" s="29"/>
      <c r="E32" s="44">
        <v>0.041975</v>
      </c>
      <c r="F32" s="44"/>
      <c r="G32" s="44">
        <v>0.041975</v>
      </c>
      <c r="H32" s="45"/>
      <c r="I32" s="44">
        <v>0.045975</v>
      </c>
      <c r="J32" s="45"/>
      <c r="K32" s="44"/>
      <c r="L32" s="157"/>
      <c r="M32" s="157"/>
      <c r="N32" s="29"/>
      <c r="O32" s="126"/>
    </row>
    <row r="33" spans="1:15" ht="15.75">
      <c r="A33" s="28"/>
      <c r="B33" s="29" t="s">
        <v>18</v>
      </c>
      <c r="C33" s="29"/>
      <c r="D33" s="29"/>
      <c r="E33" s="34" t="s">
        <v>143</v>
      </c>
      <c r="F33" s="29"/>
      <c r="G33" s="34" t="s">
        <v>152</v>
      </c>
      <c r="H33" s="34"/>
      <c r="I33" s="34" t="s">
        <v>152</v>
      </c>
      <c r="J33" s="34"/>
      <c r="K33" s="34"/>
      <c r="L33" s="157"/>
      <c r="M33" s="157"/>
      <c r="N33" s="29"/>
      <c r="O33" s="126"/>
    </row>
    <row r="34" spans="1:15" ht="15.75">
      <c r="A34" s="28"/>
      <c r="B34" s="29" t="s">
        <v>19</v>
      </c>
      <c r="C34" s="29"/>
      <c r="D34" s="29"/>
      <c r="E34" s="34" t="s">
        <v>144</v>
      </c>
      <c r="F34" s="29"/>
      <c r="G34" s="34" t="s">
        <v>153</v>
      </c>
      <c r="H34" s="34"/>
      <c r="I34" s="34" t="s">
        <v>153</v>
      </c>
      <c r="J34" s="34"/>
      <c r="K34" s="34"/>
      <c r="L34" s="157"/>
      <c r="M34" s="157"/>
      <c r="N34" s="29"/>
      <c r="O34" s="126"/>
    </row>
    <row r="35" spans="1:15" ht="15.75">
      <c r="A35" s="28"/>
      <c r="B35" s="29" t="s">
        <v>20</v>
      </c>
      <c r="C35" s="29"/>
      <c r="D35" s="29"/>
      <c r="E35" s="34" t="s">
        <v>145</v>
      </c>
      <c r="F35" s="29"/>
      <c r="G35" s="34" t="s">
        <v>154</v>
      </c>
      <c r="H35" s="34"/>
      <c r="I35" s="34" t="s">
        <v>163</v>
      </c>
      <c r="J35" s="34"/>
      <c r="K35" s="34"/>
      <c r="L35" s="157"/>
      <c r="M35" s="157"/>
      <c r="N35" s="29"/>
      <c r="O35" s="126"/>
    </row>
    <row r="36" spans="1:15" ht="15.75">
      <c r="A36" s="28"/>
      <c r="B36" s="29"/>
      <c r="C36" s="29"/>
      <c r="D36" s="29"/>
      <c r="E36" s="46"/>
      <c r="F36" s="46"/>
      <c r="G36" s="29"/>
      <c r="H36" s="46"/>
      <c r="I36" s="197"/>
      <c r="J36" s="46"/>
      <c r="K36" s="46"/>
      <c r="L36" s="46"/>
      <c r="M36" s="46"/>
      <c r="N36" s="29"/>
      <c r="O36" s="126"/>
    </row>
    <row r="37" spans="1:15" ht="15.75">
      <c r="A37" s="28"/>
      <c r="B37" s="29" t="s">
        <v>21</v>
      </c>
      <c r="C37" s="29"/>
      <c r="D37" s="29"/>
      <c r="E37" s="29"/>
      <c r="F37" s="29"/>
      <c r="G37" s="130"/>
      <c r="H37" s="29"/>
      <c r="I37" s="130"/>
      <c r="J37" s="29"/>
      <c r="K37" s="29"/>
      <c r="L37" s="29"/>
      <c r="M37" s="45">
        <f>(I27)/(E27+G27)</f>
        <v>0.10805019895928987</v>
      </c>
      <c r="N37" s="29"/>
      <c r="O37" s="126"/>
    </row>
    <row r="38" spans="1:15" ht="15.75">
      <c r="A38" s="28"/>
      <c r="B38" s="29" t="s">
        <v>22</v>
      </c>
      <c r="C38" s="29"/>
      <c r="D38" s="29"/>
      <c r="E38" s="29"/>
      <c r="F38" s="29"/>
      <c r="G38" s="130"/>
      <c r="H38" s="29"/>
      <c r="I38" s="130"/>
      <c r="J38" s="29"/>
      <c r="K38" s="29"/>
      <c r="L38" s="29"/>
      <c r="M38" s="45">
        <v>0</v>
      </c>
      <c r="N38" s="29"/>
      <c r="O38" s="126"/>
    </row>
    <row r="39" spans="1:15" ht="15.75">
      <c r="A39" s="28"/>
      <c r="B39" s="29" t="s">
        <v>23</v>
      </c>
      <c r="C39" s="29"/>
      <c r="D39" s="29"/>
      <c r="E39" s="29"/>
      <c r="F39" s="29"/>
      <c r="G39" s="29"/>
      <c r="H39" s="29"/>
      <c r="I39" s="29"/>
      <c r="J39" s="29"/>
      <c r="K39" s="34" t="s">
        <v>169</v>
      </c>
      <c r="L39" s="34" t="s">
        <v>177</v>
      </c>
      <c r="M39" s="35">
        <v>72850</v>
      </c>
      <c r="N39" s="29"/>
      <c r="O39" s="126"/>
    </row>
    <row r="40" spans="1:15" ht="15.75">
      <c r="A40" s="28"/>
      <c r="B40" s="29"/>
      <c r="C40" s="29"/>
      <c r="D40" s="29"/>
      <c r="E40" s="29"/>
      <c r="F40" s="29"/>
      <c r="G40" s="29"/>
      <c r="H40" s="29"/>
      <c r="I40" s="29"/>
      <c r="J40" s="29"/>
      <c r="K40" s="29"/>
      <c r="L40" s="29"/>
      <c r="M40" s="47"/>
      <c r="N40" s="29"/>
      <c r="O40" s="126"/>
    </row>
    <row r="41" spans="1:15" ht="15.75">
      <c r="A41" s="28"/>
      <c r="B41" s="29" t="s">
        <v>24</v>
      </c>
      <c r="C41" s="29"/>
      <c r="D41" s="29"/>
      <c r="E41" s="29"/>
      <c r="F41" s="29"/>
      <c r="G41" s="29"/>
      <c r="H41" s="29"/>
      <c r="I41" s="29"/>
      <c r="J41" s="29"/>
      <c r="K41" s="34"/>
      <c r="L41" s="34"/>
      <c r="M41" s="34" t="s">
        <v>181</v>
      </c>
      <c r="N41" s="29"/>
      <c r="O41" s="126"/>
    </row>
    <row r="42" spans="1:15" ht="15.75">
      <c r="A42" s="28"/>
      <c r="B42" s="32" t="s">
        <v>25</v>
      </c>
      <c r="C42" s="32"/>
      <c r="D42" s="32"/>
      <c r="E42" s="32"/>
      <c r="F42" s="32"/>
      <c r="G42" s="32"/>
      <c r="H42" s="32"/>
      <c r="I42" s="32"/>
      <c r="J42" s="32"/>
      <c r="K42" s="48"/>
      <c r="L42" s="48"/>
      <c r="M42" s="49">
        <v>38107</v>
      </c>
      <c r="N42" s="29"/>
      <c r="O42" s="126"/>
    </row>
    <row r="43" spans="1:15" ht="15.75">
      <c r="A43" s="28"/>
      <c r="B43" s="29" t="s">
        <v>26</v>
      </c>
      <c r="C43" s="29"/>
      <c r="D43" s="29"/>
      <c r="E43" s="29"/>
      <c r="F43" s="29"/>
      <c r="G43" s="29"/>
      <c r="H43" s="29"/>
      <c r="I43" s="29"/>
      <c r="J43" s="29">
        <f>M43-K43+1</f>
        <v>91</v>
      </c>
      <c r="K43" s="50">
        <v>37925</v>
      </c>
      <c r="L43" s="51"/>
      <c r="M43" s="50">
        <v>38015</v>
      </c>
      <c r="N43" s="29"/>
      <c r="O43" s="126"/>
    </row>
    <row r="44" spans="1:15" ht="15.75">
      <c r="A44" s="28"/>
      <c r="B44" s="29" t="s">
        <v>27</v>
      </c>
      <c r="C44" s="29"/>
      <c r="D44" s="29"/>
      <c r="E44" s="29"/>
      <c r="F44" s="29"/>
      <c r="G44" s="29"/>
      <c r="H44" s="29"/>
      <c r="I44" s="29"/>
      <c r="J44" s="29">
        <f>M44-K44+1</f>
        <v>91</v>
      </c>
      <c r="K44" s="50">
        <v>38016</v>
      </c>
      <c r="L44" s="51"/>
      <c r="M44" s="50">
        <v>38106</v>
      </c>
      <c r="N44" s="29"/>
      <c r="O44" s="126"/>
    </row>
    <row r="45" spans="1:15" ht="15.75">
      <c r="A45" s="28"/>
      <c r="B45" s="29" t="s">
        <v>28</v>
      </c>
      <c r="C45" s="29"/>
      <c r="D45" s="29"/>
      <c r="E45" s="29"/>
      <c r="F45" s="29"/>
      <c r="G45" s="29"/>
      <c r="H45" s="29"/>
      <c r="I45" s="29"/>
      <c r="J45" s="29"/>
      <c r="K45" s="50"/>
      <c r="L45" s="51"/>
      <c r="M45" s="50" t="s">
        <v>196</v>
      </c>
      <c r="N45" s="29"/>
      <c r="O45" s="126"/>
    </row>
    <row r="46" spans="1:15" ht="15.75">
      <c r="A46" s="28"/>
      <c r="B46" s="29" t="s">
        <v>29</v>
      </c>
      <c r="C46" s="29"/>
      <c r="D46" s="29"/>
      <c r="E46" s="29"/>
      <c r="F46" s="29"/>
      <c r="G46" s="29"/>
      <c r="H46" s="29"/>
      <c r="I46" s="29"/>
      <c r="J46" s="29"/>
      <c r="K46" s="50"/>
      <c r="L46" s="51"/>
      <c r="M46" s="50">
        <v>38098</v>
      </c>
      <c r="N46" s="29"/>
      <c r="O46" s="126"/>
    </row>
    <row r="47" spans="1:15" ht="15.75">
      <c r="A47" s="28"/>
      <c r="B47" s="29"/>
      <c r="C47" s="29"/>
      <c r="D47" s="29"/>
      <c r="E47" s="29"/>
      <c r="F47" s="29"/>
      <c r="G47" s="29"/>
      <c r="H47" s="29"/>
      <c r="I47" s="29"/>
      <c r="J47" s="29"/>
      <c r="K47" s="50"/>
      <c r="L47" s="51"/>
      <c r="M47" s="50"/>
      <c r="N47" s="29"/>
      <c r="O47" s="126"/>
    </row>
    <row r="48" spans="1:15" ht="15.75">
      <c r="A48" s="8"/>
      <c r="B48" s="10"/>
      <c r="C48" s="10"/>
      <c r="D48" s="10"/>
      <c r="E48" s="10"/>
      <c r="F48" s="10"/>
      <c r="G48" s="10"/>
      <c r="H48" s="10"/>
      <c r="I48" s="10"/>
      <c r="J48" s="10"/>
      <c r="K48" s="52"/>
      <c r="L48" s="53"/>
      <c r="M48" s="52"/>
      <c r="N48" s="10"/>
      <c r="O48" s="126"/>
    </row>
    <row r="49" spans="1:15" ht="19.5" thickBot="1">
      <c r="A49" s="132"/>
      <c r="B49" s="133" t="s">
        <v>223</v>
      </c>
      <c r="C49" s="134"/>
      <c r="D49" s="134"/>
      <c r="E49" s="134"/>
      <c r="F49" s="134"/>
      <c r="G49" s="134"/>
      <c r="H49" s="134"/>
      <c r="I49" s="134"/>
      <c r="J49" s="134"/>
      <c r="K49" s="134"/>
      <c r="L49" s="134"/>
      <c r="M49" s="135"/>
      <c r="N49" s="136"/>
      <c r="O49" s="126"/>
    </row>
    <row r="50" spans="1:15" ht="15.75">
      <c r="A50" s="2"/>
      <c r="B50" s="5"/>
      <c r="C50" s="5"/>
      <c r="D50" s="5"/>
      <c r="E50" s="5"/>
      <c r="F50" s="5"/>
      <c r="G50" s="5"/>
      <c r="H50" s="5"/>
      <c r="I50" s="5"/>
      <c r="J50" s="5"/>
      <c r="K50" s="5"/>
      <c r="L50" s="5"/>
      <c r="M50" s="56"/>
      <c r="N50" s="5"/>
      <c r="O50" s="126"/>
    </row>
    <row r="51" spans="1:15" ht="15.75">
      <c r="A51" s="8"/>
      <c r="B51" s="57" t="s">
        <v>31</v>
      </c>
      <c r="C51" s="16"/>
      <c r="D51" s="16"/>
      <c r="E51" s="10"/>
      <c r="F51" s="10"/>
      <c r="G51" s="10"/>
      <c r="H51" s="10"/>
      <c r="I51" s="10"/>
      <c r="J51" s="10"/>
      <c r="K51" s="10"/>
      <c r="L51" s="10"/>
      <c r="M51" s="58"/>
      <c r="N51" s="10"/>
      <c r="O51" s="126"/>
    </row>
    <row r="52" spans="1:15" ht="15.75">
      <c r="A52" s="8"/>
      <c r="B52" s="16"/>
      <c r="C52" s="16"/>
      <c r="D52" s="16"/>
      <c r="E52" s="10"/>
      <c r="F52" s="10"/>
      <c r="G52" s="10"/>
      <c r="H52" s="10"/>
      <c r="I52" s="10"/>
      <c r="J52" s="10"/>
      <c r="K52" s="10"/>
      <c r="L52" s="10"/>
      <c r="M52" s="58"/>
      <c r="N52" s="10"/>
      <c r="O52" s="126"/>
    </row>
    <row r="53" spans="1:15" s="170" customFormat="1" ht="63">
      <c r="A53" s="191"/>
      <c r="B53" s="192" t="s">
        <v>32</v>
      </c>
      <c r="C53" s="193" t="s">
        <v>137</v>
      </c>
      <c r="D53" s="193"/>
      <c r="E53" s="193" t="s">
        <v>146</v>
      </c>
      <c r="F53" s="193"/>
      <c r="G53" s="193" t="s">
        <v>155</v>
      </c>
      <c r="H53" s="193"/>
      <c r="I53" s="193" t="s">
        <v>164</v>
      </c>
      <c r="J53" s="193"/>
      <c r="K53" s="193" t="s">
        <v>170</v>
      </c>
      <c r="L53" s="193"/>
      <c r="M53" s="194" t="s">
        <v>183</v>
      </c>
      <c r="N53" s="171"/>
      <c r="O53" s="174"/>
    </row>
    <row r="54" spans="1:15" ht="15.75">
      <c r="A54" s="28"/>
      <c r="B54" s="29" t="s">
        <v>33</v>
      </c>
      <c r="C54" s="38">
        <v>180976</v>
      </c>
      <c r="D54" s="38"/>
      <c r="E54" s="59">
        <v>82305</v>
      </c>
      <c r="F54" s="38"/>
      <c r="G54" s="38">
        <v>82305</v>
      </c>
      <c r="H54" s="38"/>
      <c r="I54" s="38">
        <v>0</v>
      </c>
      <c r="J54" s="38"/>
      <c r="K54" s="38">
        <v>0</v>
      </c>
      <c r="L54" s="38"/>
      <c r="M54" s="59">
        <f>E54-G54+I54-K54</f>
        <v>0</v>
      </c>
      <c r="N54" s="29"/>
      <c r="O54" s="126"/>
    </row>
    <row r="55" spans="1:15" ht="15.75">
      <c r="A55" s="28"/>
      <c r="B55" s="29" t="s">
        <v>34</v>
      </c>
      <c r="C55" s="38">
        <v>24</v>
      </c>
      <c r="D55" s="38"/>
      <c r="E55" s="59">
        <v>0</v>
      </c>
      <c r="F55" s="38"/>
      <c r="G55" s="38">
        <v>0</v>
      </c>
      <c r="H55" s="38"/>
      <c r="I55" s="38">
        <v>0</v>
      </c>
      <c r="J55" s="38"/>
      <c r="K55" s="38">
        <v>0</v>
      </c>
      <c r="L55" s="38"/>
      <c r="M55" s="59">
        <f>E55-G55</f>
        <v>0</v>
      </c>
      <c r="N55" s="29"/>
      <c r="O55" s="126"/>
    </row>
    <row r="56" spans="1:15" ht="15.75">
      <c r="A56" s="28"/>
      <c r="B56" s="29"/>
      <c r="C56" s="38"/>
      <c r="D56" s="38"/>
      <c r="E56" s="59"/>
      <c r="F56" s="38"/>
      <c r="G56" s="38"/>
      <c r="H56" s="38"/>
      <c r="I56" s="38"/>
      <c r="J56" s="38"/>
      <c r="K56" s="38"/>
      <c r="L56" s="38"/>
      <c r="M56" s="59"/>
      <c r="N56" s="29"/>
      <c r="O56" s="126"/>
    </row>
    <row r="57" spans="1:15" ht="15.75">
      <c r="A57" s="28"/>
      <c r="B57" s="29" t="s">
        <v>35</v>
      </c>
      <c r="C57" s="38">
        <f>SUM(C54:C56)</f>
        <v>181000</v>
      </c>
      <c r="D57" s="38"/>
      <c r="E57" s="60">
        <f>E54</f>
        <v>82305</v>
      </c>
      <c r="F57" s="38"/>
      <c r="G57" s="38">
        <f>SUM(G54:G56)</f>
        <v>82305</v>
      </c>
      <c r="H57" s="38"/>
      <c r="I57" s="38">
        <f>SUM(I54:I56)</f>
        <v>0</v>
      </c>
      <c r="J57" s="38"/>
      <c r="K57" s="38">
        <f>SUM(K54:K56)</f>
        <v>0</v>
      </c>
      <c r="L57" s="38"/>
      <c r="M57" s="60">
        <f>SUM(M54:M56)</f>
        <v>0</v>
      </c>
      <c r="N57" s="29"/>
      <c r="O57" s="126"/>
    </row>
    <row r="58" spans="1:15" ht="15.75">
      <c r="A58" s="28"/>
      <c r="B58" s="29"/>
      <c r="C58" s="38"/>
      <c r="D58" s="38"/>
      <c r="E58" s="38"/>
      <c r="F58" s="38"/>
      <c r="G58" s="38"/>
      <c r="H58" s="38"/>
      <c r="I58" s="38"/>
      <c r="J58" s="38"/>
      <c r="K58" s="38"/>
      <c r="L58" s="38"/>
      <c r="M58" s="60"/>
      <c r="N58" s="29"/>
      <c r="O58" s="126"/>
    </row>
    <row r="59" spans="1:15" ht="15.75">
      <c r="A59" s="8"/>
      <c r="B59" s="155" t="s">
        <v>36</v>
      </c>
      <c r="C59" s="61"/>
      <c r="D59" s="61"/>
      <c r="E59" s="61"/>
      <c r="F59" s="61"/>
      <c r="G59" s="61"/>
      <c r="H59" s="61"/>
      <c r="I59" s="61"/>
      <c r="J59" s="61"/>
      <c r="K59" s="61"/>
      <c r="L59" s="61"/>
      <c r="M59" s="62"/>
      <c r="N59" s="10"/>
      <c r="O59" s="126"/>
    </row>
    <row r="60" spans="1:15" ht="15.75">
      <c r="A60" s="8"/>
      <c r="B60" s="10"/>
      <c r="C60" s="61"/>
      <c r="D60" s="61"/>
      <c r="E60" s="61"/>
      <c r="F60" s="61"/>
      <c r="G60" s="61"/>
      <c r="H60" s="61"/>
      <c r="I60" s="61"/>
      <c r="J60" s="61"/>
      <c r="K60" s="61"/>
      <c r="L60" s="61"/>
      <c r="M60" s="62"/>
      <c r="N60" s="10"/>
      <c r="O60" s="126"/>
    </row>
    <row r="61" spans="1:15" ht="15.75">
      <c r="A61" s="28"/>
      <c r="B61" s="29" t="s">
        <v>33</v>
      </c>
      <c r="C61" s="38"/>
      <c r="D61" s="38"/>
      <c r="E61" s="38"/>
      <c r="F61" s="38"/>
      <c r="G61" s="38"/>
      <c r="H61" s="38"/>
      <c r="I61" s="38"/>
      <c r="J61" s="38"/>
      <c r="K61" s="38"/>
      <c r="L61" s="38"/>
      <c r="M61" s="60"/>
      <c r="N61" s="29"/>
      <c r="O61" s="126"/>
    </row>
    <row r="62" spans="1:15" ht="15.75">
      <c r="A62" s="28"/>
      <c r="B62" s="29" t="s">
        <v>34</v>
      </c>
      <c r="C62" s="38"/>
      <c r="D62" s="38"/>
      <c r="E62" s="38"/>
      <c r="F62" s="38"/>
      <c r="G62" s="38"/>
      <c r="H62" s="38"/>
      <c r="I62" s="38"/>
      <c r="J62" s="38"/>
      <c r="K62" s="38"/>
      <c r="L62" s="38"/>
      <c r="M62" s="60"/>
      <c r="N62" s="29"/>
      <c r="O62" s="126"/>
    </row>
    <row r="63" spans="1:15" ht="15.75">
      <c r="A63" s="28"/>
      <c r="B63" s="29"/>
      <c r="C63" s="38"/>
      <c r="D63" s="38"/>
      <c r="E63" s="38"/>
      <c r="F63" s="38"/>
      <c r="G63" s="38"/>
      <c r="H63" s="38"/>
      <c r="I63" s="38"/>
      <c r="J63" s="38"/>
      <c r="K63" s="38"/>
      <c r="L63" s="38"/>
      <c r="M63" s="60"/>
      <c r="N63" s="29"/>
      <c r="O63" s="126"/>
    </row>
    <row r="64" spans="1:15" ht="15.75">
      <c r="A64" s="28"/>
      <c r="B64" s="29" t="s">
        <v>35</v>
      </c>
      <c r="C64" s="38"/>
      <c r="D64" s="38"/>
      <c r="E64" s="38"/>
      <c r="F64" s="38"/>
      <c r="G64" s="38"/>
      <c r="H64" s="38"/>
      <c r="I64" s="38"/>
      <c r="J64" s="38"/>
      <c r="K64" s="38"/>
      <c r="L64" s="38"/>
      <c r="M64" s="38"/>
      <c r="N64" s="29"/>
      <c r="O64" s="126"/>
    </row>
    <row r="65" spans="1:15" ht="15.75">
      <c r="A65" s="28"/>
      <c r="B65" s="29"/>
      <c r="C65" s="38"/>
      <c r="D65" s="38"/>
      <c r="E65" s="38"/>
      <c r="F65" s="38"/>
      <c r="G65" s="38"/>
      <c r="H65" s="38"/>
      <c r="I65" s="38"/>
      <c r="J65" s="38"/>
      <c r="K65" s="38"/>
      <c r="L65" s="38"/>
      <c r="M65" s="38"/>
      <c r="N65" s="29"/>
      <c r="O65" s="126"/>
    </row>
    <row r="66" spans="1:15" ht="15.75">
      <c r="A66" s="28"/>
      <c r="B66" s="29" t="s">
        <v>37</v>
      </c>
      <c r="C66" s="38">
        <v>0</v>
      </c>
      <c r="D66" s="38"/>
      <c r="E66" s="38">
        <v>0</v>
      </c>
      <c r="F66" s="38"/>
      <c r="G66" s="38"/>
      <c r="H66" s="38"/>
      <c r="I66" s="38"/>
      <c r="J66" s="38"/>
      <c r="K66" s="38"/>
      <c r="L66" s="38"/>
      <c r="M66" s="59">
        <f>E66-G66+I66-K66</f>
        <v>0</v>
      </c>
      <c r="N66" s="29"/>
      <c r="O66" s="126"/>
    </row>
    <row r="67" spans="1:15" ht="15.75">
      <c r="A67" s="28"/>
      <c r="B67" s="29" t="s">
        <v>38</v>
      </c>
      <c r="C67" s="38">
        <v>0</v>
      </c>
      <c r="D67" s="38"/>
      <c r="E67" s="38">
        <v>0</v>
      </c>
      <c r="F67" s="38"/>
      <c r="G67" s="38"/>
      <c r="H67" s="38"/>
      <c r="I67" s="38"/>
      <c r="J67" s="38"/>
      <c r="K67" s="38"/>
      <c r="L67" s="38"/>
      <c r="M67" s="60">
        <v>0</v>
      </c>
      <c r="N67" s="29"/>
      <c r="O67" s="126"/>
    </row>
    <row r="68" spans="1:15" ht="15.75">
      <c r="A68" s="28"/>
      <c r="B68" s="29" t="s">
        <v>39</v>
      </c>
      <c r="C68" s="38">
        <v>0</v>
      </c>
      <c r="D68" s="38"/>
      <c r="E68" s="38">
        <v>0</v>
      </c>
      <c r="F68" s="38"/>
      <c r="G68" s="38"/>
      <c r="H68" s="38"/>
      <c r="I68" s="38"/>
      <c r="J68" s="38"/>
      <c r="K68" s="38"/>
      <c r="L68" s="38"/>
      <c r="M68" s="60">
        <v>0</v>
      </c>
      <c r="N68" s="29"/>
      <c r="O68" s="126"/>
    </row>
    <row r="69" spans="1:15" ht="15.75">
      <c r="A69" s="28"/>
      <c r="B69" s="29" t="s">
        <v>40</v>
      </c>
      <c r="C69" s="60">
        <f>SUM(C57:C68)</f>
        <v>181000</v>
      </c>
      <c r="D69" s="60"/>
      <c r="E69" s="60">
        <f>SUM(E57:E68)</f>
        <v>82305</v>
      </c>
      <c r="F69" s="38"/>
      <c r="G69" s="60"/>
      <c r="H69" s="38"/>
      <c r="I69" s="60"/>
      <c r="J69" s="38"/>
      <c r="K69" s="60"/>
      <c r="L69" s="38"/>
      <c r="M69" s="60">
        <f>SUM(M57:M68)</f>
        <v>0</v>
      </c>
      <c r="N69" s="29"/>
      <c r="O69" s="126"/>
    </row>
    <row r="70" spans="1:15" ht="15.75">
      <c r="A70" s="28"/>
      <c r="B70" s="29"/>
      <c r="C70" s="38"/>
      <c r="D70" s="38"/>
      <c r="E70" s="38"/>
      <c r="F70" s="38"/>
      <c r="G70" s="38"/>
      <c r="H70" s="38"/>
      <c r="I70" s="38"/>
      <c r="J70" s="38"/>
      <c r="K70" s="38"/>
      <c r="L70" s="38"/>
      <c r="M70" s="60"/>
      <c r="N70" s="29"/>
      <c r="O70" s="126"/>
    </row>
    <row r="71" spans="1:15" ht="15.75">
      <c r="A71" s="8"/>
      <c r="B71" s="10"/>
      <c r="C71" s="10"/>
      <c r="D71" s="10"/>
      <c r="E71" s="10"/>
      <c r="F71" s="10"/>
      <c r="G71" s="10"/>
      <c r="H71" s="10"/>
      <c r="I71" s="10"/>
      <c r="J71" s="10"/>
      <c r="K71" s="10"/>
      <c r="L71" s="10"/>
      <c r="M71" s="10"/>
      <c r="N71" s="10"/>
      <c r="O71" s="126"/>
    </row>
    <row r="72" spans="1:15" ht="15.75">
      <c r="A72" s="8"/>
      <c r="B72" s="57" t="s">
        <v>41</v>
      </c>
      <c r="C72" s="17"/>
      <c r="D72" s="17"/>
      <c r="E72" s="17"/>
      <c r="F72" s="17"/>
      <c r="G72" s="17"/>
      <c r="H72" s="17"/>
      <c r="I72" s="17"/>
      <c r="J72" s="21"/>
      <c r="K72" s="21" t="s">
        <v>171</v>
      </c>
      <c r="L72" s="21"/>
      <c r="M72" s="21" t="s">
        <v>184</v>
      </c>
      <c r="N72" s="10"/>
      <c r="O72" s="126"/>
    </row>
    <row r="73" spans="1:15" ht="15.75">
      <c r="A73" s="28"/>
      <c r="B73" s="29" t="s">
        <v>42</v>
      </c>
      <c r="C73" s="29"/>
      <c r="D73" s="29"/>
      <c r="E73" s="29"/>
      <c r="F73" s="29"/>
      <c r="G73" s="29"/>
      <c r="H73" s="29"/>
      <c r="I73" s="29"/>
      <c r="J73" s="29"/>
      <c r="K73" s="38">
        <v>0</v>
      </c>
      <c r="L73" s="29"/>
      <c r="M73" s="59">
        <v>0</v>
      </c>
      <c r="N73" s="29"/>
      <c r="O73" s="126"/>
    </row>
    <row r="74" spans="1:15" ht="15.75">
      <c r="A74" s="28"/>
      <c r="B74" s="29" t="s">
        <v>43</v>
      </c>
      <c r="C74" s="46" t="s">
        <v>138</v>
      </c>
      <c r="D74" s="46"/>
      <c r="E74" s="64">
        <f>M46</f>
        <v>38098</v>
      </c>
      <c r="F74" s="29"/>
      <c r="G74" s="29"/>
      <c r="H74" s="29"/>
      <c r="I74" s="29"/>
      <c r="J74" s="29"/>
      <c r="K74" s="38">
        <v>82305</v>
      </c>
      <c r="L74" s="29"/>
      <c r="M74" s="59"/>
      <c r="N74" s="29"/>
      <c r="O74" s="126"/>
    </row>
    <row r="75" spans="1:15" ht="15.75">
      <c r="A75" s="28"/>
      <c r="B75" s="29" t="s">
        <v>44</v>
      </c>
      <c r="C75" s="29"/>
      <c r="D75" s="29"/>
      <c r="E75" s="29"/>
      <c r="F75" s="29"/>
      <c r="G75" s="29"/>
      <c r="H75" s="29"/>
      <c r="I75" s="29"/>
      <c r="J75" s="29"/>
      <c r="K75" s="38"/>
      <c r="L75" s="29"/>
      <c r="M75" s="59">
        <f>1323-28+43+39-266-9</f>
        <v>1102</v>
      </c>
      <c r="N75" s="29"/>
      <c r="O75" s="126"/>
    </row>
    <row r="76" spans="1:15" ht="15.75">
      <c r="A76" s="28"/>
      <c r="B76" s="29" t="s">
        <v>224</v>
      </c>
      <c r="C76" s="29"/>
      <c r="D76" s="29"/>
      <c r="E76" s="29"/>
      <c r="F76" s="29"/>
      <c r="G76" s="29"/>
      <c r="H76" s="29"/>
      <c r="I76" s="29"/>
      <c r="J76" s="29"/>
      <c r="K76" s="38"/>
      <c r="L76" s="29"/>
      <c r="M76" s="59">
        <f>+M108</f>
        <v>3620</v>
      </c>
      <c r="N76" s="29"/>
      <c r="O76" s="126"/>
    </row>
    <row r="77" spans="1:15" ht="15.75">
      <c r="A77" s="28"/>
      <c r="B77" s="29" t="s">
        <v>45</v>
      </c>
      <c r="C77" s="29"/>
      <c r="D77" s="29"/>
      <c r="E77" s="29"/>
      <c r="F77" s="29"/>
      <c r="G77" s="29"/>
      <c r="H77" s="29"/>
      <c r="I77" s="29"/>
      <c r="J77" s="29"/>
      <c r="K77" s="38"/>
      <c r="L77" s="29"/>
      <c r="M77" s="59">
        <v>0</v>
      </c>
      <c r="N77" s="29"/>
      <c r="O77" s="126"/>
    </row>
    <row r="78" spans="1:15" ht="15.75">
      <c r="A78" s="28"/>
      <c r="B78" s="29" t="s">
        <v>46</v>
      </c>
      <c r="C78" s="29"/>
      <c r="D78" s="29"/>
      <c r="E78" s="29"/>
      <c r="F78" s="29"/>
      <c r="G78" s="29"/>
      <c r="H78" s="29"/>
      <c r="I78" s="29"/>
      <c r="J78" s="29"/>
      <c r="K78" s="38">
        <f>SUM(K73:K77)</f>
        <v>82305</v>
      </c>
      <c r="L78" s="29"/>
      <c r="M78" s="60">
        <f>SUM(M73:M77)</f>
        <v>4722</v>
      </c>
      <c r="N78" s="29"/>
      <c r="O78" s="126"/>
    </row>
    <row r="79" spans="1:15" ht="15.75">
      <c r="A79" s="28"/>
      <c r="B79" s="29" t="s">
        <v>47</v>
      </c>
      <c r="C79" s="29"/>
      <c r="D79" s="29"/>
      <c r="E79" s="29"/>
      <c r="F79" s="29"/>
      <c r="G79" s="29"/>
      <c r="H79" s="29"/>
      <c r="I79" s="29"/>
      <c r="J79" s="29"/>
      <c r="K79" s="38">
        <v>0</v>
      </c>
      <c r="L79" s="29"/>
      <c r="M79" s="59">
        <v>0</v>
      </c>
      <c r="N79" s="29"/>
      <c r="O79" s="126"/>
    </row>
    <row r="80" spans="1:15" ht="15.75">
      <c r="A80" s="28"/>
      <c r="B80" s="29" t="s">
        <v>48</v>
      </c>
      <c r="C80" s="29"/>
      <c r="D80" s="29"/>
      <c r="E80" s="29"/>
      <c r="F80" s="29"/>
      <c r="G80" s="29"/>
      <c r="H80" s="29"/>
      <c r="I80" s="29"/>
      <c r="J80" s="29"/>
      <c r="K80" s="38">
        <f>K78+K79</f>
        <v>82305</v>
      </c>
      <c r="L80" s="29"/>
      <c r="M80" s="60">
        <f>M78+M79</f>
        <v>4722</v>
      </c>
      <c r="N80" s="29"/>
      <c r="O80" s="126"/>
    </row>
    <row r="81" spans="1:15" ht="15.75">
      <c r="A81" s="28"/>
      <c r="B81" s="185" t="s">
        <v>49</v>
      </c>
      <c r="C81" s="65"/>
      <c r="D81" s="65"/>
      <c r="E81" s="29"/>
      <c r="F81" s="29"/>
      <c r="G81" s="29"/>
      <c r="H81" s="29"/>
      <c r="I81" s="29"/>
      <c r="J81" s="29"/>
      <c r="K81" s="38"/>
      <c r="L81" s="29"/>
      <c r="M81" s="59"/>
      <c r="N81" s="29"/>
      <c r="O81" s="126"/>
    </row>
    <row r="82" spans="1:15" ht="15.75">
      <c r="A82" s="28">
        <v>1</v>
      </c>
      <c r="B82" s="29" t="s">
        <v>50</v>
      </c>
      <c r="C82" s="29"/>
      <c r="D82" s="29"/>
      <c r="E82" s="29"/>
      <c r="F82" s="29"/>
      <c r="G82" s="29"/>
      <c r="H82" s="29"/>
      <c r="I82" s="29"/>
      <c r="J82" s="29"/>
      <c r="K82" s="29"/>
      <c r="L82" s="29"/>
      <c r="M82" s="59">
        <v>0</v>
      </c>
      <c r="N82" s="29"/>
      <c r="O82" s="126"/>
    </row>
    <row r="83" spans="1:15" ht="15.75">
      <c r="A83" s="28">
        <v>2</v>
      </c>
      <c r="B83" s="29" t="s">
        <v>51</v>
      </c>
      <c r="C83" s="29"/>
      <c r="D83" s="29"/>
      <c r="E83" s="29"/>
      <c r="F83" s="29"/>
      <c r="G83" s="29"/>
      <c r="H83" s="29"/>
      <c r="I83" s="29"/>
      <c r="J83" s="29"/>
      <c r="K83" s="29"/>
      <c r="L83" s="29"/>
      <c r="M83" s="59">
        <v>-4</v>
      </c>
      <c r="N83" s="29"/>
      <c r="O83" s="126"/>
    </row>
    <row r="84" spans="1:15" ht="15.75">
      <c r="A84" s="28">
        <v>3</v>
      </c>
      <c r="B84" s="29" t="s">
        <v>52</v>
      </c>
      <c r="C84" s="29"/>
      <c r="D84" s="29"/>
      <c r="E84" s="29"/>
      <c r="F84" s="29"/>
      <c r="G84" s="29"/>
      <c r="H84" s="29"/>
      <c r="I84" s="29"/>
      <c r="J84" s="29"/>
      <c r="K84" s="29"/>
      <c r="L84" s="29"/>
      <c r="M84" s="59">
        <f>-61-3</f>
        <v>-64</v>
      </c>
      <c r="N84" s="29"/>
      <c r="O84" s="126"/>
    </row>
    <row r="85" spans="1:15" ht="15.75">
      <c r="A85" s="28">
        <v>4</v>
      </c>
      <c r="B85" s="29" t="s">
        <v>53</v>
      </c>
      <c r="C85" s="29"/>
      <c r="D85" s="29"/>
      <c r="E85" s="29"/>
      <c r="F85" s="29"/>
      <c r="G85" s="29"/>
      <c r="H85" s="29"/>
      <c r="I85" s="29"/>
      <c r="J85" s="29"/>
      <c r="K85" s="29"/>
      <c r="L85" s="29"/>
      <c r="M85" s="59">
        <v>0</v>
      </c>
      <c r="N85" s="29"/>
      <c r="O85" s="126"/>
    </row>
    <row r="86" spans="1:15" ht="15.75">
      <c r="A86" s="28">
        <v>5</v>
      </c>
      <c r="B86" s="29" t="s">
        <v>54</v>
      </c>
      <c r="C86" s="29"/>
      <c r="D86" s="29"/>
      <c r="E86" s="29"/>
      <c r="F86" s="29"/>
      <c r="G86" s="29"/>
      <c r="H86" s="29"/>
      <c r="I86" s="29"/>
      <c r="J86" s="29"/>
      <c r="K86" s="29"/>
      <c r="L86" s="29"/>
      <c r="M86" s="59">
        <v>-724</v>
      </c>
      <c r="N86" s="29"/>
      <c r="O86" s="126"/>
    </row>
    <row r="87" spans="1:15" ht="15.75">
      <c r="A87" s="28">
        <v>6</v>
      </c>
      <c r="B87" s="29" t="s">
        <v>55</v>
      </c>
      <c r="C87" s="29"/>
      <c r="D87" s="29"/>
      <c r="E87" s="29"/>
      <c r="F87" s="29"/>
      <c r="G87" s="29"/>
      <c r="H87" s="29"/>
      <c r="I87" s="29"/>
      <c r="J87" s="29"/>
      <c r="K87" s="29"/>
      <c r="L87" s="29"/>
      <c r="M87" s="59">
        <v>-3</v>
      </c>
      <c r="N87" s="29"/>
      <c r="O87" s="126"/>
    </row>
    <row r="88" spans="1:15" ht="15.75">
      <c r="A88" s="28">
        <v>7</v>
      </c>
      <c r="B88" s="29" t="s">
        <v>56</v>
      </c>
      <c r="C88" s="29"/>
      <c r="D88" s="29"/>
      <c r="E88" s="29"/>
      <c r="F88" s="29"/>
      <c r="G88" s="29"/>
      <c r="H88" s="29"/>
      <c r="I88" s="29"/>
      <c r="J88" s="29"/>
      <c r="K88" s="29"/>
      <c r="L88" s="29"/>
      <c r="M88" s="59">
        <v>-191</v>
      </c>
      <c r="N88" s="29"/>
      <c r="O88" s="126"/>
    </row>
    <row r="89" spans="1:15" ht="15.75">
      <c r="A89" s="28">
        <v>8</v>
      </c>
      <c r="B89" s="29" t="s">
        <v>57</v>
      </c>
      <c r="C89" s="29"/>
      <c r="D89" s="29"/>
      <c r="E89" s="29"/>
      <c r="F89" s="29"/>
      <c r="G89" s="29"/>
      <c r="H89" s="29"/>
      <c r="I89" s="29"/>
      <c r="J89" s="29"/>
      <c r="K89" s="29"/>
      <c r="L89" s="29"/>
      <c r="M89" s="59">
        <v>0</v>
      </c>
      <c r="N89" s="29"/>
      <c r="O89" s="126"/>
    </row>
    <row r="90" spans="1:15" ht="15.75">
      <c r="A90" s="28">
        <v>9</v>
      </c>
      <c r="B90" s="29" t="s">
        <v>58</v>
      </c>
      <c r="C90" s="29"/>
      <c r="D90" s="29"/>
      <c r="E90" s="29"/>
      <c r="F90" s="29"/>
      <c r="G90" s="29"/>
      <c r="H90" s="29"/>
      <c r="I90" s="29"/>
      <c r="J90" s="29"/>
      <c r="K90" s="29"/>
      <c r="L90" s="29"/>
      <c r="M90" s="59">
        <v>0</v>
      </c>
      <c r="N90" s="29"/>
      <c r="O90" s="126"/>
    </row>
    <row r="91" spans="1:15" ht="15.75">
      <c r="A91" s="28">
        <v>10</v>
      </c>
      <c r="B91" s="29" t="s">
        <v>59</v>
      </c>
      <c r="C91" s="29"/>
      <c r="D91" s="29"/>
      <c r="E91" s="29"/>
      <c r="F91" s="29"/>
      <c r="G91" s="29"/>
      <c r="H91" s="29"/>
      <c r="I91" s="29"/>
      <c r="J91" s="29"/>
      <c r="K91" s="29"/>
      <c r="L91" s="29"/>
      <c r="M91" s="59">
        <v>0</v>
      </c>
      <c r="N91" s="29"/>
      <c r="O91" s="126"/>
    </row>
    <row r="92" spans="1:15" ht="15.75">
      <c r="A92" s="28">
        <v>11</v>
      </c>
      <c r="B92" s="29" t="s">
        <v>60</v>
      </c>
      <c r="C92" s="29"/>
      <c r="D92" s="29"/>
      <c r="E92" s="29"/>
      <c r="F92" s="29"/>
      <c r="G92" s="29"/>
      <c r="H92" s="29"/>
      <c r="I92" s="29"/>
      <c r="J92" s="29"/>
      <c r="K92" s="29"/>
      <c r="L92" s="29"/>
      <c r="M92" s="59">
        <v>0</v>
      </c>
      <c r="N92" s="29"/>
      <c r="O92" s="126"/>
    </row>
    <row r="93" spans="1:15" ht="15.75">
      <c r="A93" s="28">
        <v>12</v>
      </c>
      <c r="B93" s="29" t="s">
        <v>61</v>
      </c>
      <c r="C93" s="29"/>
      <c r="D93" s="29"/>
      <c r="E93" s="29"/>
      <c r="F93" s="29"/>
      <c r="G93" s="29"/>
      <c r="H93" s="29"/>
      <c r="I93" s="29"/>
      <c r="J93" s="29"/>
      <c r="K93" s="29"/>
      <c r="L93" s="29"/>
      <c r="M93" s="59">
        <f>-M80-SUM(M83:M92)</f>
        <v>-3736</v>
      </c>
      <c r="N93" s="29"/>
      <c r="O93" s="126"/>
    </row>
    <row r="94" spans="1:15" ht="15.75">
      <c r="A94" s="28"/>
      <c r="B94" s="185" t="s">
        <v>62</v>
      </c>
      <c r="C94" s="65"/>
      <c r="D94" s="65"/>
      <c r="E94" s="29"/>
      <c r="F94" s="29"/>
      <c r="G94" s="29"/>
      <c r="H94" s="29"/>
      <c r="I94" s="29"/>
      <c r="J94" s="29"/>
      <c r="K94" s="29"/>
      <c r="L94" s="29"/>
      <c r="M94" s="66"/>
      <c r="N94" s="29"/>
      <c r="O94" s="126"/>
    </row>
    <row r="95" spans="1:15" ht="15.75">
      <c r="A95" s="28"/>
      <c r="B95" s="29" t="s">
        <v>63</v>
      </c>
      <c r="C95" s="65"/>
      <c r="D95" s="65"/>
      <c r="E95" s="29"/>
      <c r="F95" s="29"/>
      <c r="G95" s="29"/>
      <c r="H95" s="29"/>
      <c r="I95" s="29"/>
      <c r="J95" s="29"/>
      <c r="K95" s="38">
        <f>-K140</f>
        <v>0</v>
      </c>
      <c r="L95" s="38"/>
      <c r="M95" s="59"/>
      <c r="N95" s="29"/>
      <c r="O95" s="126"/>
    </row>
    <row r="96" spans="1:15" ht="15.75">
      <c r="A96" s="28"/>
      <c r="B96" s="29" t="s">
        <v>64</v>
      </c>
      <c r="C96" s="29"/>
      <c r="D96" s="29"/>
      <c r="E96" s="29"/>
      <c r="F96" s="29"/>
      <c r="G96" s="29"/>
      <c r="H96" s="29"/>
      <c r="I96" s="29"/>
      <c r="J96" s="29"/>
      <c r="K96" s="38">
        <f>-I140</f>
        <v>0</v>
      </c>
      <c r="L96" s="38"/>
      <c r="M96" s="59"/>
      <c r="N96" s="29"/>
      <c r="O96" s="126"/>
    </row>
    <row r="97" spans="1:15" ht="15.75">
      <c r="A97" s="28"/>
      <c r="B97" s="29" t="s">
        <v>65</v>
      </c>
      <c r="C97" s="29"/>
      <c r="D97" s="29"/>
      <c r="E97" s="29"/>
      <c r="F97" s="29"/>
      <c r="G97" s="29"/>
      <c r="H97" s="29"/>
      <c r="I97" s="29"/>
      <c r="J97" s="29"/>
      <c r="K97" s="38">
        <v>-66256</v>
      </c>
      <c r="L97" s="38"/>
      <c r="M97" s="59"/>
      <c r="N97" s="29"/>
      <c r="O97" s="126"/>
    </row>
    <row r="98" spans="1:15" ht="15.75">
      <c r="A98" s="28"/>
      <c r="B98" s="29" t="s">
        <v>66</v>
      </c>
      <c r="C98" s="29"/>
      <c r="D98" s="29"/>
      <c r="E98" s="29"/>
      <c r="F98" s="29"/>
      <c r="G98" s="29"/>
      <c r="H98" s="29"/>
      <c r="I98" s="29"/>
      <c r="J98" s="29"/>
      <c r="K98" s="38">
        <v>-16049</v>
      </c>
      <c r="L98" s="38"/>
      <c r="M98" s="59"/>
      <c r="N98" s="29"/>
      <c r="O98" s="126"/>
    </row>
    <row r="99" spans="1:15" ht="15.75">
      <c r="A99" s="28"/>
      <c r="B99" s="29" t="s">
        <v>67</v>
      </c>
      <c r="C99" s="29"/>
      <c r="D99" s="29"/>
      <c r="E99" s="29"/>
      <c r="F99" s="29"/>
      <c r="G99" s="29"/>
      <c r="H99" s="29"/>
      <c r="I99" s="29"/>
      <c r="J99" s="29"/>
      <c r="K99" s="38">
        <f>SUM(K81:K98)</f>
        <v>-82305</v>
      </c>
      <c r="L99" s="38"/>
      <c r="M99" s="38">
        <f>SUM(M81:M98)</f>
        <v>-4722</v>
      </c>
      <c r="N99" s="29"/>
      <c r="O99" s="126"/>
    </row>
    <row r="100" spans="1:15" ht="15.75">
      <c r="A100" s="28"/>
      <c r="B100" s="29" t="s">
        <v>68</v>
      </c>
      <c r="C100" s="29"/>
      <c r="D100" s="29"/>
      <c r="E100" s="29"/>
      <c r="F100" s="29"/>
      <c r="G100" s="29"/>
      <c r="H100" s="29"/>
      <c r="I100" s="29"/>
      <c r="J100" s="29"/>
      <c r="K100" s="38">
        <f>K80+K99</f>
        <v>0</v>
      </c>
      <c r="L100" s="38"/>
      <c r="M100" s="38">
        <f>M80+M99</f>
        <v>0</v>
      </c>
      <c r="N100" s="29"/>
      <c r="O100" s="126"/>
    </row>
    <row r="101" spans="1:15" ht="15.75">
      <c r="A101" s="28"/>
      <c r="B101" s="29"/>
      <c r="C101" s="29"/>
      <c r="D101" s="29"/>
      <c r="E101" s="29"/>
      <c r="F101" s="29"/>
      <c r="G101" s="29"/>
      <c r="H101" s="29"/>
      <c r="I101" s="29"/>
      <c r="J101" s="29"/>
      <c r="K101" s="38"/>
      <c r="L101" s="38"/>
      <c r="M101" s="38"/>
      <c r="N101" s="29"/>
      <c r="O101" s="126"/>
    </row>
    <row r="102" spans="1:15" ht="15.75">
      <c r="A102" s="8"/>
      <c r="B102" s="10"/>
      <c r="C102" s="10"/>
      <c r="D102" s="10"/>
      <c r="E102" s="10"/>
      <c r="F102" s="10"/>
      <c r="G102" s="10"/>
      <c r="H102" s="10"/>
      <c r="I102" s="10"/>
      <c r="J102" s="10"/>
      <c r="K102" s="10"/>
      <c r="L102" s="10"/>
      <c r="M102" s="58"/>
      <c r="N102" s="10"/>
      <c r="O102" s="126"/>
    </row>
    <row r="103" spans="1:15" ht="19.5" thickBot="1">
      <c r="A103" s="132"/>
      <c r="B103" s="133" t="str">
        <f>B49</f>
        <v>FFP4 INVESTOR REPORT QUARTER ENDING APRIL 2004</v>
      </c>
      <c r="C103" s="134"/>
      <c r="D103" s="134"/>
      <c r="E103" s="134"/>
      <c r="F103" s="134"/>
      <c r="G103" s="134"/>
      <c r="H103" s="134"/>
      <c r="I103" s="134"/>
      <c r="J103" s="134"/>
      <c r="K103" s="134"/>
      <c r="L103" s="134"/>
      <c r="M103" s="140"/>
      <c r="N103" s="136"/>
      <c r="O103" s="126"/>
    </row>
    <row r="104" spans="1:15" ht="15.75">
      <c r="A104" s="2"/>
      <c r="B104" s="77" t="s">
        <v>69</v>
      </c>
      <c r="C104" s="18"/>
      <c r="D104" s="18"/>
      <c r="E104" s="5"/>
      <c r="F104" s="5"/>
      <c r="G104" s="5"/>
      <c r="H104" s="5"/>
      <c r="I104" s="5"/>
      <c r="J104" s="5"/>
      <c r="K104" s="5"/>
      <c r="L104" s="5"/>
      <c r="M104" s="56"/>
      <c r="N104" s="5"/>
      <c r="O104" s="126"/>
    </row>
    <row r="105" spans="1:15" ht="15.75">
      <c r="A105" s="8"/>
      <c r="B105" s="24"/>
      <c r="C105" s="16"/>
      <c r="D105" s="16"/>
      <c r="E105" s="10"/>
      <c r="F105" s="10"/>
      <c r="G105" s="10"/>
      <c r="H105" s="10"/>
      <c r="I105" s="10"/>
      <c r="J105" s="10"/>
      <c r="K105" s="10"/>
      <c r="L105" s="10"/>
      <c r="M105" s="58"/>
      <c r="N105" s="10"/>
      <c r="O105" s="126"/>
    </row>
    <row r="106" spans="1:15" ht="15.75">
      <c r="A106" s="8"/>
      <c r="B106" s="186" t="s">
        <v>70</v>
      </c>
      <c r="C106" s="16"/>
      <c r="D106" s="16"/>
      <c r="E106" s="10"/>
      <c r="F106" s="10"/>
      <c r="G106" s="10"/>
      <c r="H106" s="10"/>
      <c r="I106" s="10"/>
      <c r="J106" s="10"/>
      <c r="K106" s="10"/>
      <c r="L106" s="10"/>
      <c r="M106" s="58"/>
      <c r="N106" s="10"/>
      <c r="O106" s="126"/>
    </row>
    <row r="107" spans="1:15" ht="15.75">
      <c r="A107" s="28"/>
      <c r="B107" s="29" t="s">
        <v>71</v>
      </c>
      <c r="C107" s="29"/>
      <c r="D107" s="29"/>
      <c r="E107" s="29"/>
      <c r="F107" s="29"/>
      <c r="G107" s="29"/>
      <c r="H107" s="29"/>
      <c r="I107" s="29"/>
      <c r="J107" s="29"/>
      <c r="K107" s="29"/>
      <c r="L107" s="29"/>
      <c r="M107" s="59">
        <v>3620</v>
      </c>
      <c r="N107" s="29"/>
      <c r="O107" s="126"/>
    </row>
    <row r="108" spans="1:15" ht="15.75">
      <c r="A108" s="28"/>
      <c r="B108" s="29" t="s">
        <v>72</v>
      </c>
      <c r="C108" s="29"/>
      <c r="D108" s="29"/>
      <c r="E108" s="29"/>
      <c r="F108" s="29"/>
      <c r="G108" s="29"/>
      <c r="H108" s="29"/>
      <c r="I108" s="29"/>
      <c r="J108" s="29"/>
      <c r="K108" s="29"/>
      <c r="L108" s="29"/>
      <c r="M108" s="59">
        <v>3620</v>
      </c>
      <c r="N108" s="29"/>
      <c r="O108" s="126"/>
    </row>
    <row r="109" spans="1:15" ht="15.75">
      <c r="A109" s="28"/>
      <c r="B109" s="29" t="s">
        <v>73</v>
      </c>
      <c r="C109" s="29"/>
      <c r="D109" s="29"/>
      <c r="E109" s="29"/>
      <c r="F109" s="29"/>
      <c r="G109" s="29"/>
      <c r="H109" s="29"/>
      <c r="I109" s="29"/>
      <c r="J109" s="29"/>
      <c r="K109" s="29"/>
      <c r="L109" s="29"/>
      <c r="M109" s="59">
        <v>0</v>
      </c>
      <c r="N109" s="29"/>
      <c r="O109" s="126"/>
    </row>
    <row r="110" spans="1:15" ht="15.75">
      <c r="A110" s="28"/>
      <c r="B110" s="29" t="s">
        <v>225</v>
      </c>
      <c r="C110" s="29"/>
      <c r="D110" s="29"/>
      <c r="E110" s="29"/>
      <c r="F110" s="29"/>
      <c r="G110" s="29"/>
      <c r="H110" s="29"/>
      <c r="I110" s="29"/>
      <c r="J110" s="29"/>
      <c r="K110" s="29"/>
      <c r="L110" s="29"/>
      <c r="M110" s="59">
        <v>-3620</v>
      </c>
      <c r="N110" s="29"/>
      <c r="O110" s="126"/>
    </row>
    <row r="111" spans="1:15" ht="15.75">
      <c r="A111" s="28"/>
      <c r="B111" s="29" t="s">
        <v>74</v>
      </c>
      <c r="C111" s="29"/>
      <c r="D111" s="29"/>
      <c r="E111" s="29"/>
      <c r="F111" s="29"/>
      <c r="G111" s="29"/>
      <c r="H111" s="29"/>
      <c r="I111" s="29"/>
      <c r="J111" s="29"/>
      <c r="K111" s="29"/>
      <c r="L111" s="29"/>
      <c r="M111" s="59">
        <v>0</v>
      </c>
      <c r="N111" s="29"/>
      <c r="O111" s="126"/>
    </row>
    <row r="112" spans="1:15" ht="15.75">
      <c r="A112" s="28"/>
      <c r="B112" s="29" t="s">
        <v>75</v>
      </c>
      <c r="C112" s="29"/>
      <c r="D112" s="29"/>
      <c r="E112" s="29"/>
      <c r="F112" s="29"/>
      <c r="G112" s="29"/>
      <c r="H112" s="29"/>
      <c r="I112" s="29"/>
      <c r="J112" s="29"/>
      <c r="K112" s="29"/>
      <c r="L112" s="29"/>
      <c r="M112" s="59">
        <v>0</v>
      </c>
      <c r="N112" s="29"/>
      <c r="O112" s="126"/>
    </row>
    <row r="113" spans="1:15" ht="15.75">
      <c r="A113" s="28"/>
      <c r="B113" s="29" t="s">
        <v>54</v>
      </c>
      <c r="C113" s="29"/>
      <c r="D113" s="29"/>
      <c r="E113" s="29"/>
      <c r="F113" s="29"/>
      <c r="G113" s="29"/>
      <c r="H113" s="29"/>
      <c r="I113" s="29"/>
      <c r="J113" s="29"/>
      <c r="K113" s="29"/>
      <c r="L113" s="29"/>
      <c r="M113" s="59">
        <v>0</v>
      </c>
      <c r="N113" s="29"/>
      <c r="O113" s="126"/>
    </row>
    <row r="114" spans="1:15" ht="15.75">
      <c r="A114" s="28"/>
      <c r="B114" s="29" t="s">
        <v>56</v>
      </c>
      <c r="C114" s="29"/>
      <c r="D114" s="29"/>
      <c r="E114" s="29"/>
      <c r="F114" s="29"/>
      <c r="G114" s="29"/>
      <c r="H114" s="29"/>
      <c r="I114" s="29"/>
      <c r="J114" s="29"/>
      <c r="K114" s="29"/>
      <c r="L114" s="29"/>
      <c r="M114" s="59">
        <v>0</v>
      </c>
      <c r="N114" s="29"/>
      <c r="O114" s="126"/>
    </row>
    <row r="115" spans="1:15" ht="15.75">
      <c r="A115" s="28"/>
      <c r="B115" s="29" t="s">
        <v>76</v>
      </c>
      <c r="C115" s="29"/>
      <c r="D115" s="29"/>
      <c r="E115" s="29"/>
      <c r="F115" s="29"/>
      <c r="G115" s="29"/>
      <c r="H115" s="29"/>
      <c r="I115" s="29"/>
      <c r="J115" s="29"/>
      <c r="K115" s="29"/>
      <c r="L115" s="29"/>
      <c r="M115" s="59">
        <f>SUM(M108:M113)</f>
        <v>0</v>
      </c>
      <c r="N115" s="29"/>
      <c r="O115" s="126"/>
    </row>
    <row r="116" spans="1:15" ht="15.75">
      <c r="A116" s="28"/>
      <c r="B116" s="29"/>
      <c r="C116" s="29"/>
      <c r="D116" s="29"/>
      <c r="E116" s="29"/>
      <c r="F116" s="29"/>
      <c r="G116" s="29"/>
      <c r="H116" s="29"/>
      <c r="I116" s="29"/>
      <c r="J116" s="29"/>
      <c r="K116" s="29"/>
      <c r="L116" s="29"/>
      <c r="M116" s="67"/>
      <c r="N116" s="29"/>
      <c r="O116" s="126"/>
    </row>
    <row r="117" spans="1:15" ht="15.75">
      <c r="A117" s="8"/>
      <c r="B117" s="186" t="s">
        <v>38</v>
      </c>
      <c r="C117" s="10"/>
      <c r="D117" s="10"/>
      <c r="E117" s="10"/>
      <c r="F117" s="10"/>
      <c r="G117" s="10"/>
      <c r="H117" s="10"/>
      <c r="I117" s="10"/>
      <c r="J117" s="10"/>
      <c r="K117" s="10"/>
      <c r="L117" s="10"/>
      <c r="M117" s="58"/>
      <c r="N117" s="10"/>
      <c r="O117" s="126"/>
    </row>
    <row r="118" spans="1:15" ht="15.75">
      <c r="A118" s="28"/>
      <c r="B118" s="29" t="s">
        <v>77</v>
      </c>
      <c r="C118" s="29"/>
      <c r="D118" s="29"/>
      <c r="E118" s="68"/>
      <c r="F118" s="29"/>
      <c r="G118" s="29"/>
      <c r="H118" s="29"/>
      <c r="I118" s="29"/>
      <c r="J118" s="29"/>
      <c r="K118" s="29"/>
      <c r="L118" s="29"/>
      <c r="M118" s="69" t="s">
        <v>173</v>
      </c>
      <c r="N118" s="29"/>
      <c r="O118" s="126"/>
    </row>
    <row r="119" spans="1:15" ht="15.75">
      <c r="A119" s="28"/>
      <c r="B119" s="29" t="s">
        <v>78</v>
      </c>
      <c r="C119" s="157"/>
      <c r="D119" s="157"/>
      <c r="E119" s="157"/>
      <c r="F119" s="157"/>
      <c r="G119" s="157"/>
      <c r="H119" s="157"/>
      <c r="I119" s="157"/>
      <c r="J119" s="157"/>
      <c r="K119" s="157"/>
      <c r="L119" s="157"/>
      <c r="M119" s="69" t="s">
        <v>173</v>
      </c>
      <c r="N119" s="29"/>
      <c r="O119" s="126"/>
    </row>
    <row r="120" spans="1:15" ht="15.75">
      <c r="A120" s="28"/>
      <c r="B120" s="29" t="s">
        <v>79</v>
      </c>
      <c r="C120" s="29"/>
      <c r="D120" s="29"/>
      <c r="E120" s="29"/>
      <c r="F120" s="29"/>
      <c r="G120" s="29"/>
      <c r="H120" s="29"/>
      <c r="I120" s="29"/>
      <c r="J120" s="29"/>
      <c r="K120" s="29"/>
      <c r="L120" s="29"/>
      <c r="M120" s="69" t="s">
        <v>173</v>
      </c>
      <c r="N120" s="29"/>
      <c r="O120" s="126"/>
    </row>
    <row r="121" spans="1:15" ht="15.75">
      <c r="A121" s="28"/>
      <c r="B121" s="29" t="s">
        <v>80</v>
      </c>
      <c r="C121" s="29"/>
      <c r="D121" s="29"/>
      <c r="E121" s="29"/>
      <c r="F121" s="29"/>
      <c r="G121" s="29"/>
      <c r="H121" s="29"/>
      <c r="I121" s="29"/>
      <c r="J121" s="29"/>
      <c r="K121" s="29"/>
      <c r="L121" s="29"/>
      <c r="M121" s="69" t="s">
        <v>173</v>
      </c>
      <c r="N121" s="29"/>
      <c r="O121" s="126"/>
    </row>
    <row r="122" spans="1:15" ht="15.75">
      <c r="A122" s="28"/>
      <c r="B122" s="29"/>
      <c r="C122" s="29"/>
      <c r="D122" s="29"/>
      <c r="E122" s="29"/>
      <c r="F122" s="29"/>
      <c r="G122" s="29"/>
      <c r="H122" s="29"/>
      <c r="I122" s="29"/>
      <c r="J122" s="29"/>
      <c r="K122" s="29"/>
      <c r="L122" s="29"/>
      <c r="M122" s="67"/>
      <c r="N122" s="29"/>
      <c r="O122" s="126"/>
    </row>
    <row r="123" spans="1:15" ht="15.75">
      <c r="A123" s="8"/>
      <c r="B123" s="186" t="s">
        <v>81</v>
      </c>
      <c r="C123" s="16"/>
      <c r="D123" s="16"/>
      <c r="E123" s="10"/>
      <c r="F123" s="10"/>
      <c r="G123" s="10"/>
      <c r="H123" s="10"/>
      <c r="I123" s="10"/>
      <c r="J123" s="10"/>
      <c r="K123" s="10"/>
      <c r="L123" s="10"/>
      <c r="M123" s="70"/>
      <c r="N123" s="10"/>
      <c r="O123" s="126"/>
    </row>
    <row r="124" spans="1:15" ht="15.75">
      <c r="A124" s="28"/>
      <c r="B124" s="29" t="s">
        <v>82</v>
      </c>
      <c r="C124" s="29"/>
      <c r="D124" s="29"/>
      <c r="E124" s="29"/>
      <c r="F124" s="29"/>
      <c r="G124" s="29"/>
      <c r="H124" s="29"/>
      <c r="I124" s="29"/>
      <c r="J124" s="29"/>
      <c r="K124" s="29"/>
      <c r="L124" s="29"/>
      <c r="M124" s="59">
        <v>0</v>
      </c>
      <c r="N124" s="29"/>
      <c r="O124" s="126"/>
    </row>
    <row r="125" spans="1:15" ht="15.75">
      <c r="A125" s="28"/>
      <c r="B125" s="29" t="s">
        <v>83</v>
      </c>
      <c r="C125" s="29"/>
      <c r="D125" s="29"/>
      <c r="E125" s="29"/>
      <c r="F125" s="29"/>
      <c r="G125" s="29"/>
      <c r="H125" s="29"/>
      <c r="I125" s="29"/>
      <c r="J125" s="29"/>
      <c r="K125" s="29"/>
      <c r="L125" s="29"/>
      <c r="M125" s="59">
        <v>0</v>
      </c>
      <c r="N125" s="29"/>
      <c r="O125" s="126"/>
    </row>
    <row r="126" spans="1:15" ht="15.75">
      <c r="A126" s="28"/>
      <c r="B126" s="29" t="s">
        <v>84</v>
      </c>
      <c r="C126" s="29"/>
      <c r="D126" s="29"/>
      <c r="E126" s="29"/>
      <c r="F126" s="29"/>
      <c r="G126" s="29"/>
      <c r="H126" s="29"/>
      <c r="I126" s="29"/>
      <c r="J126" s="29"/>
      <c r="K126" s="29"/>
      <c r="L126" s="29"/>
      <c r="M126" s="59">
        <f>M125+M124</f>
        <v>0</v>
      </c>
      <c r="N126" s="29"/>
      <c r="O126" s="126"/>
    </row>
    <row r="127" spans="1:15" ht="15.75">
      <c r="A127" s="28"/>
      <c r="B127" s="29" t="s">
        <v>85</v>
      </c>
      <c r="C127" s="29"/>
      <c r="D127" s="29"/>
      <c r="E127" s="29"/>
      <c r="F127" s="29"/>
      <c r="G127" s="29"/>
      <c r="H127" s="29"/>
      <c r="I127" s="71"/>
      <c r="J127" s="29"/>
      <c r="K127" s="29"/>
      <c r="L127" s="29"/>
      <c r="M127" s="59">
        <f>M90</f>
        <v>0</v>
      </c>
      <c r="N127" s="29"/>
      <c r="O127" s="126"/>
    </row>
    <row r="128" spans="1:15" ht="15.75">
      <c r="A128" s="28"/>
      <c r="B128" s="29" t="s">
        <v>86</v>
      </c>
      <c r="C128" s="29"/>
      <c r="D128" s="29"/>
      <c r="E128" s="29"/>
      <c r="F128" s="29"/>
      <c r="G128" s="29"/>
      <c r="H128" s="29"/>
      <c r="I128" s="29"/>
      <c r="J128" s="29"/>
      <c r="K128" s="29"/>
      <c r="L128" s="29"/>
      <c r="M128" s="59">
        <f>M126+M127</f>
        <v>0</v>
      </c>
      <c r="N128" s="29"/>
      <c r="O128" s="126"/>
    </row>
    <row r="129" spans="1:15" ht="15.75">
      <c r="A129" s="28"/>
      <c r="B129" s="29"/>
      <c r="C129" s="29"/>
      <c r="D129" s="29"/>
      <c r="E129" s="29"/>
      <c r="F129" s="29"/>
      <c r="G129" s="29"/>
      <c r="H129" s="29"/>
      <c r="I129" s="29"/>
      <c r="J129" s="29"/>
      <c r="K129" s="29"/>
      <c r="L129" s="29"/>
      <c r="M129" s="67"/>
      <c r="N129" s="29"/>
      <c r="O129" s="126"/>
    </row>
    <row r="130" spans="1:15" ht="15.75">
      <c r="A130" s="2"/>
      <c r="B130" s="5"/>
      <c r="C130" s="5"/>
      <c r="D130" s="5"/>
      <c r="E130" s="5"/>
      <c r="F130" s="5"/>
      <c r="G130" s="5"/>
      <c r="H130" s="5"/>
      <c r="I130" s="5"/>
      <c r="J130" s="5"/>
      <c r="K130" s="5"/>
      <c r="L130" s="5"/>
      <c r="M130" s="56"/>
      <c r="N130" s="5"/>
      <c r="O130" s="126"/>
    </row>
    <row r="131" spans="1:15" ht="15.75">
      <c r="A131" s="8"/>
      <c r="B131" s="186" t="s">
        <v>87</v>
      </c>
      <c r="C131" s="16"/>
      <c r="D131" s="16"/>
      <c r="E131" s="10"/>
      <c r="F131" s="10"/>
      <c r="G131" s="10"/>
      <c r="H131" s="10"/>
      <c r="I131" s="10"/>
      <c r="J131" s="10"/>
      <c r="K131" s="10"/>
      <c r="L131" s="10"/>
      <c r="M131" s="58"/>
      <c r="N131" s="10"/>
      <c r="O131" s="126"/>
    </row>
    <row r="132" spans="1:15" ht="15.75">
      <c r="A132" s="8"/>
      <c r="B132" s="24"/>
      <c r="C132" s="16"/>
      <c r="D132" s="16"/>
      <c r="E132" s="10"/>
      <c r="F132" s="10"/>
      <c r="G132" s="10"/>
      <c r="H132" s="10"/>
      <c r="I132" s="10"/>
      <c r="J132" s="10"/>
      <c r="K132" s="10"/>
      <c r="L132" s="10"/>
      <c r="M132" s="58"/>
      <c r="N132" s="10"/>
      <c r="O132" s="126"/>
    </row>
    <row r="133" spans="1:15" ht="15.75">
      <c r="A133" s="28"/>
      <c r="B133" s="29" t="s">
        <v>88</v>
      </c>
      <c r="C133" s="72"/>
      <c r="D133" s="72"/>
      <c r="E133" s="29"/>
      <c r="F133" s="29"/>
      <c r="G133" s="29"/>
      <c r="H133" s="29"/>
      <c r="I133" s="29"/>
      <c r="J133" s="29"/>
      <c r="K133" s="29"/>
      <c r="L133" s="29"/>
      <c r="M133" s="59">
        <f>M57</f>
        <v>0</v>
      </c>
      <c r="N133" s="29"/>
      <c r="O133" s="126"/>
    </row>
    <row r="134" spans="1:15" ht="15.75">
      <c r="A134" s="28"/>
      <c r="B134" s="29" t="s">
        <v>89</v>
      </c>
      <c r="C134" s="72"/>
      <c r="D134" s="72"/>
      <c r="E134" s="29"/>
      <c r="F134" s="29"/>
      <c r="G134" s="29"/>
      <c r="H134" s="29"/>
      <c r="I134" s="29"/>
      <c r="J134" s="29"/>
      <c r="K134" s="29"/>
      <c r="L134" s="29"/>
      <c r="M134" s="59">
        <f>M69</f>
        <v>0</v>
      </c>
      <c r="N134" s="29"/>
      <c r="O134" s="126"/>
    </row>
    <row r="135" spans="1:15" ht="15.75">
      <c r="A135" s="28"/>
      <c r="B135" s="29"/>
      <c r="C135" s="29"/>
      <c r="D135" s="29"/>
      <c r="E135" s="29"/>
      <c r="F135" s="29"/>
      <c r="G135" s="29"/>
      <c r="H135" s="29"/>
      <c r="I135" s="29"/>
      <c r="J135" s="29"/>
      <c r="K135" s="29"/>
      <c r="L135" s="29"/>
      <c r="M135" s="67"/>
      <c r="N135" s="29"/>
      <c r="O135" s="126"/>
    </row>
    <row r="136" spans="1:15" ht="15.75">
      <c r="A136" s="2"/>
      <c r="B136" s="5"/>
      <c r="C136" s="5"/>
      <c r="D136" s="5"/>
      <c r="E136" s="5"/>
      <c r="F136" s="5"/>
      <c r="G136" s="5"/>
      <c r="H136" s="5"/>
      <c r="I136" s="5"/>
      <c r="J136" s="5"/>
      <c r="K136" s="5"/>
      <c r="L136" s="5"/>
      <c r="M136" s="56"/>
      <c r="N136" s="5"/>
      <c r="O136" s="126"/>
    </row>
    <row r="137" spans="1:15" ht="15.75">
      <c r="A137" s="8"/>
      <c r="B137" s="186" t="s">
        <v>90</v>
      </c>
      <c r="C137" s="155"/>
      <c r="D137" s="155"/>
      <c r="E137" s="190"/>
      <c r="F137" s="190"/>
      <c r="G137" s="190"/>
      <c r="H137" s="190"/>
      <c r="I137" s="187" t="s">
        <v>165</v>
      </c>
      <c r="J137" s="187"/>
      <c r="K137" s="187" t="s">
        <v>172</v>
      </c>
      <c r="L137" s="155"/>
      <c r="M137" s="188" t="s">
        <v>185</v>
      </c>
      <c r="N137" s="155"/>
      <c r="O137" s="126"/>
    </row>
    <row r="138" spans="1:15" ht="15.75">
      <c r="A138" s="28"/>
      <c r="B138" s="29" t="s">
        <v>91</v>
      </c>
      <c r="C138" s="29"/>
      <c r="D138" s="29"/>
      <c r="E138" s="29"/>
      <c r="F138" s="29"/>
      <c r="G138" s="29"/>
      <c r="H138" s="29"/>
      <c r="I138" s="59">
        <v>35000</v>
      </c>
      <c r="J138" s="29"/>
      <c r="K138" s="46" t="s">
        <v>173</v>
      </c>
      <c r="L138" s="29"/>
      <c r="M138" s="59"/>
      <c r="N138" s="29"/>
      <c r="O138" s="126"/>
    </row>
    <row r="139" spans="1:15" ht="15.75">
      <c r="A139" s="28"/>
      <c r="B139" s="29" t="s">
        <v>92</v>
      </c>
      <c r="C139" s="29"/>
      <c r="D139" s="29"/>
      <c r="E139" s="29"/>
      <c r="F139" s="29"/>
      <c r="G139" s="29"/>
      <c r="H139" s="29"/>
      <c r="I139" s="59">
        <v>25439</v>
      </c>
      <c r="J139" s="29"/>
      <c r="K139" s="59">
        <v>531</v>
      </c>
      <c r="L139" s="29"/>
      <c r="M139" s="59">
        <f>K139+I139</f>
        <v>25970</v>
      </c>
      <c r="N139" s="29"/>
      <c r="O139" s="126"/>
    </row>
    <row r="140" spans="1:15" ht="15.75">
      <c r="A140" s="28"/>
      <c r="B140" s="29" t="s">
        <v>93</v>
      </c>
      <c r="C140" s="29"/>
      <c r="D140" s="29"/>
      <c r="E140" s="29"/>
      <c r="F140" s="29"/>
      <c r="G140" s="29"/>
      <c r="H140" s="29"/>
      <c r="I140" s="29">
        <v>0</v>
      </c>
      <c r="J140" s="29"/>
      <c r="K140" s="29">
        <v>0</v>
      </c>
      <c r="L140" s="29"/>
      <c r="M140" s="59">
        <f>K140+I140</f>
        <v>0</v>
      </c>
      <c r="N140" s="29"/>
      <c r="O140" s="126"/>
    </row>
    <row r="141" spans="1:15" ht="15.75">
      <c r="A141" s="28"/>
      <c r="B141" s="29" t="s">
        <v>94</v>
      </c>
      <c r="C141" s="29"/>
      <c r="D141" s="29"/>
      <c r="E141" s="29"/>
      <c r="F141" s="29"/>
      <c r="G141" s="29"/>
      <c r="H141" s="29"/>
      <c r="I141" s="59">
        <f>I139+I140</f>
        <v>25439</v>
      </c>
      <c r="J141" s="29"/>
      <c r="K141" s="59">
        <f>K140+K139</f>
        <v>531</v>
      </c>
      <c r="L141" s="29"/>
      <c r="M141" s="59">
        <f>K141+I141</f>
        <v>25970</v>
      </c>
      <c r="N141" s="29"/>
      <c r="O141" s="126"/>
    </row>
    <row r="142" spans="1:15" ht="15.75">
      <c r="A142" s="28"/>
      <c r="B142" s="29" t="s">
        <v>95</v>
      </c>
      <c r="C142" s="29"/>
      <c r="D142" s="29"/>
      <c r="E142" s="29"/>
      <c r="F142" s="29"/>
      <c r="G142" s="29"/>
      <c r="H142" s="29"/>
      <c r="I142" s="59">
        <f>I138-I141</f>
        <v>9561</v>
      </c>
      <c r="J142" s="29"/>
      <c r="K142" s="46" t="s">
        <v>173</v>
      </c>
      <c r="L142" s="29"/>
      <c r="M142" s="59"/>
      <c r="N142" s="29"/>
      <c r="O142" s="126"/>
    </row>
    <row r="143" spans="1:15" ht="15.75">
      <c r="A143" s="28"/>
      <c r="B143" s="29"/>
      <c r="C143" s="29"/>
      <c r="D143" s="29"/>
      <c r="E143" s="29"/>
      <c r="F143" s="29"/>
      <c r="G143" s="29"/>
      <c r="H143" s="29"/>
      <c r="I143" s="29"/>
      <c r="J143" s="29"/>
      <c r="K143" s="29"/>
      <c r="L143" s="29"/>
      <c r="M143" s="67"/>
      <c r="N143" s="29"/>
      <c r="O143" s="126"/>
    </row>
    <row r="144" spans="1:15" ht="15.75">
      <c r="A144" s="2"/>
      <c r="B144" s="5"/>
      <c r="C144" s="5"/>
      <c r="D144" s="5"/>
      <c r="E144" s="5"/>
      <c r="F144" s="5"/>
      <c r="G144" s="5"/>
      <c r="H144" s="5"/>
      <c r="I144" s="5"/>
      <c r="J144" s="5"/>
      <c r="K144" s="5"/>
      <c r="L144" s="5"/>
      <c r="M144" s="56"/>
      <c r="N144" s="5"/>
      <c r="O144" s="126"/>
    </row>
    <row r="145" spans="1:15" ht="15.75">
      <c r="A145" s="8"/>
      <c r="B145" s="186" t="s">
        <v>96</v>
      </c>
      <c r="C145" s="16"/>
      <c r="D145" s="16"/>
      <c r="E145" s="10"/>
      <c r="F145" s="10"/>
      <c r="G145" s="10"/>
      <c r="H145" s="10"/>
      <c r="I145" s="10"/>
      <c r="J145" s="10"/>
      <c r="K145" s="10"/>
      <c r="L145" s="10"/>
      <c r="M145" s="73"/>
      <c r="N145" s="10"/>
      <c r="O145" s="126"/>
    </row>
    <row r="146" spans="1:15" ht="15.75">
      <c r="A146" s="28"/>
      <c r="B146" s="29" t="s">
        <v>97</v>
      </c>
      <c r="C146" s="29"/>
      <c r="D146" s="29"/>
      <c r="E146" s="29"/>
      <c r="F146" s="29"/>
      <c r="G146" s="29"/>
      <c r="H146" s="29"/>
      <c r="I146" s="29"/>
      <c r="J146" s="29"/>
      <c r="K146" s="29"/>
      <c r="L146" s="29"/>
      <c r="M146" s="66">
        <f>(M80+M83+M84+M85-M76)/-M86</f>
        <v>1.4281767955801106</v>
      </c>
      <c r="N146" s="29" t="s">
        <v>186</v>
      </c>
      <c r="O146" s="126"/>
    </row>
    <row r="147" spans="1:15" ht="15.75">
      <c r="A147" s="28"/>
      <c r="B147" s="29" t="s">
        <v>98</v>
      </c>
      <c r="C147" s="29"/>
      <c r="D147" s="29"/>
      <c r="E147" s="29"/>
      <c r="F147" s="29"/>
      <c r="G147" s="29"/>
      <c r="H147" s="29"/>
      <c r="I147" s="29"/>
      <c r="J147" s="29"/>
      <c r="K147" s="29"/>
      <c r="L147" s="29"/>
      <c r="M147" s="74">
        <v>1.46</v>
      </c>
      <c r="N147" s="29" t="s">
        <v>186</v>
      </c>
      <c r="O147" s="126"/>
    </row>
    <row r="148" spans="1:15" ht="15.75">
      <c r="A148" s="28"/>
      <c r="B148" s="29" t="s">
        <v>99</v>
      </c>
      <c r="C148" s="29"/>
      <c r="D148" s="29"/>
      <c r="E148" s="29"/>
      <c r="F148" s="29"/>
      <c r="G148" s="29"/>
      <c r="H148" s="29"/>
      <c r="I148" s="29"/>
      <c r="J148" s="29"/>
      <c r="K148" s="29"/>
      <c r="L148" s="29"/>
      <c r="M148" s="66">
        <f>(M80-M76+SUM(M83:M87))/-M88</f>
        <v>1.6073298429319371</v>
      </c>
      <c r="N148" s="29" t="s">
        <v>186</v>
      </c>
      <c r="O148" s="126"/>
    </row>
    <row r="149" spans="1:15" ht="15.75">
      <c r="A149" s="28"/>
      <c r="B149" s="29" t="s">
        <v>100</v>
      </c>
      <c r="C149" s="29"/>
      <c r="D149" s="29"/>
      <c r="E149" s="29"/>
      <c r="F149" s="29"/>
      <c r="G149" s="29"/>
      <c r="H149" s="29"/>
      <c r="I149" s="29"/>
      <c r="J149" s="29"/>
      <c r="K149" s="29"/>
      <c r="L149" s="29"/>
      <c r="M149" s="75">
        <v>3</v>
      </c>
      <c r="N149" s="29" t="s">
        <v>186</v>
      </c>
      <c r="O149" s="126"/>
    </row>
    <row r="150" spans="1:15" ht="15.75">
      <c r="A150" s="28"/>
      <c r="B150" s="29"/>
      <c r="C150" s="29"/>
      <c r="D150" s="29"/>
      <c r="E150" s="29"/>
      <c r="F150" s="29"/>
      <c r="G150" s="29"/>
      <c r="H150" s="29"/>
      <c r="I150" s="29"/>
      <c r="J150" s="29"/>
      <c r="K150" s="29"/>
      <c r="L150" s="29"/>
      <c r="M150" s="29"/>
      <c r="N150" s="29"/>
      <c r="O150" s="126"/>
    </row>
    <row r="151" spans="1:15" ht="15.75">
      <c r="A151" s="28"/>
      <c r="B151" s="29"/>
      <c r="C151" s="29"/>
      <c r="D151" s="29"/>
      <c r="E151" s="29"/>
      <c r="F151" s="29"/>
      <c r="G151" s="29"/>
      <c r="H151" s="29"/>
      <c r="I151" s="29"/>
      <c r="J151" s="29"/>
      <c r="K151" s="29"/>
      <c r="L151" s="29"/>
      <c r="M151" s="29"/>
      <c r="N151" s="29"/>
      <c r="O151" s="126"/>
    </row>
    <row r="152" spans="1:15" ht="15.75">
      <c r="A152" s="8"/>
      <c r="B152" s="10"/>
      <c r="C152" s="10"/>
      <c r="D152" s="10"/>
      <c r="E152" s="10"/>
      <c r="F152" s="10"/>
      <c r="G152" s="10"/>
      <c r="H152" s="10"/>
      <c r="I152" s="10"/>
      <c r="J152" s="10"/>
      <c r="K152" s="10"/>
      <c r="L152" s="10"/>
      <c r="M152" s="10"/>
      <c r="N152" s="10"/>
      <c r="O152" s="126"/>
    </row>
    <row r="153" spans="1:15" ht="19.5" thickBot="1">
      <c r="A153" s="132"/>
      <c r="B153" s="133" t="str">
        <f>B103</f>
        <v>FFP4 INVESTOR REPORT QUARTER ENDING APRIL 2004</v>
      </c>
      <c r="C153" s="159"/>
      <c r="D153" s="159"/>
      <c r="E153" s="159"/>
      <c r="F153" s="159"/>
      <c r="G153" s="159"/>
      <c r="H153" s="159"/>
      <c r="I153" s="159"/>
      <c r="J153" s="159"/>
      <c r="K153" s="159"/>
      <c r="L153" s="159"/>
      <c r="M153" s="159"/>
      <c r="N153" s="160"/>
      <c r="O153" s="126"/>
    </row>
    <row r="154" spans="1:15" ht="15.75">
      <c r="A154" s="76"/>
      <c r="B154" s="77" t="s">
        <v>101</v>
      </c>
      <c r="C154" s="78"/>
      <c r="D154" s="78"/>
      <c r="E154" s="78"/>
      <c r="F154" s="78"/>
      <c r="G154" s="78"/>
      <c r="H154" s="79"/>
      <c r="I154" s="79"/>
      <c r="J154" s="79"/>
      <c r="K154" s="80">
        <v>38107</v>
      </c>
      <c r="L154" s="5"/>
      <c r="M154" s="5"/>
      <c r="N154" s="5"/>
      <c r="O154" s="126"/>
    </row>
    <row r="155" spans="1:15" ht="15.75">
      <c r="A155" s="82"/>
      <c r="B155" s="83"/>
      <c r="C155" s="84"/>
      <c r="D155" s="84"/>
      <c r="E155" s="84"/>
      <c r="F155" s="84"/>
      <c r="G155" s="84"/>
      <c r="H155" s="85"/>
      <c r="I155" s="85"/>
      <c r="J155" s="85"/>
      <c r="K155" s="85"/>
      <c r="L155" s="10"/>
      <c r="M155" s="10"/>
      <c r="N155" s="10"/>
      <c r="O155" s="126"/>
    </row>
    <row r="156" spans="1:15" ht="15.75">
      <c r="A156" s="86"/>
      <c r="B156" s="40" t="s">
        <v>102</v>
      </c>
      <c r="C156" s="87"/>
      <c r="D156" s="87"/>
      <c r="E156" s="87"/>
      <c r="F156" s="87"/>
      <c r="G156" s="87"/>
      <c r="H156" s="71"/>
      <c r="I156" s="71"/>
      <c r="J156" s="71"/>
      <c r="K156" s="88">
        <v>0.08185</v>
      </c>
      <c r="L156" s="29"/>
      <c r="M156" s="29"/>
      <c r="N156" s="29"/>
      <c r="O156" s="126"/>
    </row>
    <row r="157" spans="1:15" ht="15.75">
      <c r="A157" s="86"/>
      <c r="B157" s="40" t="s">
        <v>103</v>
      </c>
      <c r="C157" s="87"/>
      <c r="D157" s="87"/>
      <c r="E157" s="87"/>
      <c r="F157" s="87"/>
      <c r="G157" s="87"/>
      <c r="H157" s="71"/>
      <c r="I157" s="71"/>
      <c r="J157" s="71"/>
      <c r="K157" s="45">
        <v>0.07577</v>
      </c>
      <c r="L157" s="29"/>
      <c r="M157" s="29"/>
      <c r="N157" s="29"/>
      <c r="O157" s="126"/>
    </row>
    <row r="158" spans="1:15" ht="15.75">
      <c r="A158" s="86"/>
      <c r="B158" s="40" t="s">
        <v>104</v>
      </c>
      <c r="C158" s="87"/>
      <c r="D158" s="87"/>
      <c r="E158" s="87"/>
      <c r="F158" s="87"/>
      <c r="G158" s="87"/>
      <c r="H158" s="71"/>
      <c r="I158" s="71"/>
      <c r="J158" s="71"/>
      <c r="K158" s="88">
        <f>K156-K157</f>
        <v>0.006080000000000002</v>
      </c>
      <c r="L158" s="29"/>
      <c r="M158" s="29"/>
      <c r="N158" s="29"/>
      <c r="O158" s="126"/>
    </row>
    <row r="159" spans="1:15" ht="15.75">
      <c r="A159" s="86"/>
      <c r="B159" s="40" t="s">
        <v>105</v>
      </c>
      <c r="C159" s="87"/>
      <c r="D159" s="87"/>
      <c r="E159" s="87"/>
      <c r="F159" s="87"/>
      <c r="G159" s="87"/>
      <c r="H159" s="71"/>
      <c r="I159" s="71"/>
      <c r="J159" s="71"/>
      <c r="K159" s="88">
        <v>0</v>
      </c>
      <c r="L159" s="29"/>
      <c r="M159" s="29"/>
      <c r="N159" s="29"/>
      <c r="O159" s="126"/>
    </row>
    <row r="160" spans="1:15" ht="15.75">
      <c r="A160" s="86"/>
      <c r="B160" s="40" t="s">
        <v>106</v>
      </c>
      <c r="C160" s="87"/>
      <c r="D160" s="87"/>
      <c r="E160" s="87"/>
      <c r="F160" s="87"/>
      <c r="G160" s="87"/>
      <c r="H160" s="71"/>
      <c r="I160" s="71"/>
      <c r="J160" s="71"/>
      <c r="K160" s="88">
        <v>0</v>
      </c>
      <c r="L160" s="29"/>
      <c r="M160" s="29"/>
      <c r="N160" s="29"/>
      <c r="O160" s="126"/>
    </row>
    <row r="161" spans="1:15" ht="15.75">
      <c r="A161" s="86"/>
      <c r="B161" s="40" t="s">
        <v>107</v>
      </c>
      <c r="C161" s="87"/>
      <c r="D161" s="87"/>
      <c r="E161" s="87"/>
      <c r="F161" s="87"/>
      <c r="G161" s="87"/>
      <c r="H161" s="71"/>
      <c r="I161" s="71"/>
      <c r="J161" s="71"/>
      <c r="K161" s="88">
        <f>K159-K160</f>
        <v>0</v>
      </c>
      <c r="L161" s="29"/>
      <c r="M161" s="29"/>
      <c r="N161" s="29"/>
      <c r="O161" s="126"/>
    </row>
    <row r="162" spans="1:15" ht="15.75">
      <c r="A162" s="86"/>
      <c r="B162" s="40" t="s">
        <v>108</v>
      </c>
      <c r="C162" s="87"/>
      <c r="D162" s="87"/>
      <c r="E162" s="87"/>
      <c r="F162" s="87"/>
      <c r="G162" s="87"/>
      <c r="H162" s="71"/>
      <c r="I162" s="71"/>
      <c r="J162" s="71"/>
      <c r="K162" s="89" t="s">
        <v>174</v>
      </c>
      <c r="L162" s="29"/>
      <c r="M162" s="29"/>
      <c r="N162" s="29"/>
      <c r="O162" s="126"/>
    </row>
    <row r="163" spans="1:15" ht="15.75">
      <c r="A163" s="86"/>
      <c r="B163" s="40" t="s">
        <v>109</v>
      </c>
      <c r="C163" s="87"/>
      <c r="D163" s="87"/>
      <c r="E163" s="87"/>
      <c r="F163" s="87"/>
      <c r="G163" s="87"/>
      <c r="H163" s="71"/>
      <c r="I163" s="71"/>
      <c r="J163" s="71"/>
      <c r="K163" s="90">
        <v>0</v>
      </c>
      <c r="L163" s="29" t="s">
        <v>178</v>
      </c>
      <c r="M163" s="29"/>
      <c r="N163" s="29"/>
      <c r="O163" s="126"/>
    </row>
    <row r="164" spans="1:15" ht="15.75">
      <c r="A164" s="86"/>
      <c r="B164" s="40" t="s">
        <v>110</v>
      </c>
      <c r="C164" s="87"/>
      <c r="D164" s="87"/>
      <c r="E164" s="87"/>
      <c r="F164" s="87"/>
      <c r="G164" s="87"/>
      <c r="H164" s="71"/>
      <c r="I164" s="71"/>
      <c r="J164" s="71"/>
      <c r="K164" s="90">
        <v>0</v>
      </c>
      <c r="L164" s="29" t="s">
        <v>178</v>
      </c>
      <c r="M164" s="29"/>
      <c r="N164" s="29"/>
      <c r="O164" s="126"/>
    </row>
    <row r="165" spans="1:15" ht="15.75">
      <c r="A165" s="86"/>
      <c r="B165" s="40" t="s">
        <v>111</v>
      </c>
      <c r="C165" s="87"/>
      <c r="D165" s="87"/>
      <c r="E165" s="87"/>
      <c r="F165" s="87"/>
      <c r="G165" s="87"/>
      <c r="H165" s="71"/>
      <c r="I165" s="71"/>
      <c r="J165" s="71"/>
      <c r="K165" s="88">
        <f>+G57/'Jan 04'!M54</f>
        <v>1</v>
      </c>
      <c r="L165" s="29"/>
      <c r="M165" s="29"/>
      <c r="N165" s="29"/>
      <c r="O165" s="126"/>
    </row>
    <row r="166" spans="1:15" ht="15.75">
      <c r="A166" s="86"/>
      <c r="B166" s="40" t="s">
        <v>112</v>
      </c>
      <c r="C166" s="87"/>
      <c r="D166" s="87"/>
      <c r="E166" s="87"/>
      <c r="F166" s="87"/>
      <c r="G166" s="87"/>
      <c r="H166" s="71"/>
      <c r="I166" s="71"/>
      <c r="J166" s="71"/>
      <c r="K166" s="88">
        <v>1</v>
      </c>
      <c r="L166" s="29"/>
      <c r="M166" s="29"/>
      <c r="N166" s="29"/>
      <c r="O166" s="126"/>
    </row>
    <row r="167" spans="1:15" ht="15.75">
      <c r="A167" s="86"/>
      <c r="B167" s="40"/>
      <c r="C167" s="40"/>
      <c r="D167" s="40"/>
      <c r="E167" s="40"/>
      <c r="F167" s="40"/>
      <c r="G167" s="40"/>
      <c r="H167" s="29"/>
      <c r="I167" s="29"/>
      <c r="J167" s="29"/>
      <c r="K167" s="67"/>
      <c r="L167" s="29"/>
      <c r="M167" s="91"/>
      <c r="N167" s="29"/>
      <c r="O167" s="126"/>
    </row>
    <row r="168" spans="1:15" ht="15.75">
      <c r="A168" s="92"/>
      <c r="B168" s="17" t="s">
        <v>113</v>
      </c>
      <c r="C168" s="93"/>
      <c r="D168" s="93"/>
      <c r="E168" s="94"/>
      <c r="F168" s="93"/>
      <c r="G168" s="94"/>
      <c r="H168" s="93"/>
      <c r="I168" s="94"/>
      <c r="J168" s="21" t="s">
        <v>166</v>
      </c>
      <c r="K168" s="95" t="s">
        <v>175</v>
      </c>
      <c r="L168" s="10"/>
      <c r="M168" s="10"/>
      <c r="N168" s="10"/>
      <c r="O168" s="126"/>
    </row>
    <row r="169" spans="1:15" ht="15.75">
      <c r="A169" s="96"/>
      <c r="B169" s="40" t="s">
        <v>114</v>
      </c>
      <c r="C169" s="60"/>
      <c r="D169" s="60"/>
      <c r="E169" s="60"/>
      <c r="F169" s="60"/>
      <c r="G169" s="29"/>
      <c r="H169" s="29"/>
      <c r="I169" s="29"/>
      <c r="J169" s="34">
        <v>0</v>
      </c>
      <c r="K169" s="97">
        <v>0</v>
      </c>
      <c r="L169" s="29"/>
      <c r="M169" s="91"/>
      <c r="N169" s="98"/>
      <c r="O169" s="126"/>
    </row>
    <row r="170" spans="1:15" ht="15.75">
      <c r="A170" s="96"/>
      <c r="B170" s="40" t="s">
        <v>222</v>
      </c>
      <c r="C170" s="60"/>
      <c r="D170" s="60"/>
      <c r="E170" s="60"/>
      <c r="F170" s="60"/>
      <c r="G170" s="29"/>
      <c r="H170" s="29"/>
      <c r="I170" s="29"/>
      <c r="J170" s="34">
        <v>0</v>
      </c>
      <c r="K170" s="97">
        <v>0</v>
      </c>
      <c r="L170" s="29"/>
      <c r="M170" s="91"/>
      <c r="N170" s="98"/>
      <c r="O170" s="126"/>
    </row>
    <row r="171" spans="1:15" ht="15.75">
      <c r="A171" s="96"/>
      <c r="B171" s="40" t="s">
        <v>115</v>
      </c>
      <c r="C171" s="60"/>
      <c r="D171" s="60"/>
      <c r="E171" s="60"/>
      <c r="F171" s="60"/>
      <c r="G171" s="29"/>
      <c r="H171" s="29"/>
      <c r="I171" s="29"/>
      <c r="J171" s="34">
        <v>0</v>
      </c>
      <c r="K171" s="97">
        <v>0</v>
      </c>
      <c r="L171" s="29"/>
      <c r="M171" s="91"/>
      <c r="N171" s="98"/>
      <c r="O171" s="126"/>
    </row>
    <row r="172" spans="1:15" ht="15.75">
      <c r="A172" s="96"/>
      <c r="B172" s="189" t="s">
        <v>116</v>
      </c>
      <c r="C172" s="60"/>
      <c r="D172" s="60"/>
      <c r="E172" s="60"/>
      <c r="F172" s="60"/>
      <c r="G172" s="29"/>
      <c r="H172" s="29"/>
      <c r="I172" s="29"/>
      <c r="J172" s="29"/>
      <c r="K172" s="97">
        <v>0</v>
      </c>
      <c r="L172" s="29"/>
      <c r="M172" s="91"/>
      <c r="N172" s="98"/>
      <c r="O172" s="126"/>
    </row>
    <row r="173" spans="1:15" ht="15.75">
      <c r="A173" s="96"/>
      <c r="B173" s="189" t="s">
        <v>117</v>
      </c>
      <c r="C173" s="60"/>
      <c r="D173" s="60"/>
      <c r="E173" s="60"/>
      <c r="F173" s="60"/>
      <c r="G173" s="29"/>
      <c r="H173" s="29"/>
      <c r="I173" s="29"/>
      <c r="J173" s="29"/>
      <c r="K173" s="69" t="s">
        <v>173</v>
      </c>
      <c r="L173" s="29"/>
      <c r="M173" s="91"/>
      <c r="N173" s="98"/>
      <c r="O173" s="126"/>
    </row>
    <row r="174" spans="1:15" ht="15.75">
      <c r="A174" s="99"/>
      <c r="B174" s="189" t="s">
        <v>118</v>
      </c>
      <c r="C174" s="60"/>
      <c r="D174" s="60"/>
      <c r="E174" s="40"/>
      <c r="F174" s="40"/>
      <c r="G174" s="40"/>
      <c r="H174" s="29"/>
      <c r="I174" s="29"/>
      <c r="J174" s="29"/>
      <c r="K174" s="97"/>
      <c r="L174" s="29"/>
      <c r="M174" s="91"/>
      <c r="N174" s="100"/>
      <c r="O174" s="126"/>
    </row>
    <row r="175" spans="1:15" ht="15.75">
      <c r="A175" s="96"/>
      <c r="B175" s="40" t="s">
        <v>119</v>
      </c>
      <c r="C175" s="60"/>
      <c r="D175" s="60"/>
      <c r="E175" s="60"/>
      <c r="F175" s="60"/>
      <c r="G175" s="60"/>
      <c r="H175" s="29"/>
      <c r="I175" s="29"/>
      <c r="J175" s="29">
        <v>0</v>
      </c>
      <c r="K175" s="97">
        <f>M125</f>
        <v>0</v>
      </c>
      <c r="L175" s="29" t="s">
        <v>207</v>
      </c>
      <c r="M175" s="91"/>
      <c r="N175" s="100"/>
      <c r="O175" s="126"/>
    </row>
    <row r="176" spans="1:15" ht="15.75">
      <c r="A176" s="96"/>
      <c r="B176" s="40" t="s">
        <v>120</v>
      </c>
      <c r="C176" s="60"/>
      <c r="D176" s="60"/>
      <c r="E176" s="60"/>
      <c r="F176" s="60"/>
      <c r="G176" s="60"/>
      <c r="H176" s="29"/>
      <c r="I176" s="29"/>
      <c r="J176" s="29">
        <v>17</v>
      </c>
      <c r="K176" s="97">
        <f>+'Oct 03'!K173+'April 04'!K175</f>
        <v>135</v>
      </c>
      <c r="L176" s="29"/>
      <c r="M176" s="91"/>
      <c r="N176" s="100"/>
      <c r="O176" s="126"/>
    </row>
    <row r="177" spans="1:15" ht="15.75">
      <c r="A177" s="96"/>
      <c r="B177" s="40" t="s">
        <v>204</v>
      </c>
      <c r="C177" s="60"/>
      <c r="D177" s="60"/>
      <c r="E177" s="60"/>
      <c r="F177" s="60"/>
      <c r="G177" s="60"/>
      <c r="H177" s="29"/>
      <c r="I177" s="29"/>
      <c r="J177" s="29"/>
      <c r="K177" s="97">
        <v>0</v>
      </c>
      <c r="L177" s="29"/>
      <c r="M177" s="91"/>
      <c r="N177" s="100"/>
      <c r="O177" s="126"/>
    </row>
    <row r="178" spans="1:15" ht="15.75">
      <c r="A178" s="99"/>
      <c r="B178" s="189" t="s">
        <v>121</v>
      </c>
      <c r="C178" s="60"/>
      <c r="D178" s="60"/>
      <c r="E178" s="40"/>
      <c r="F178" s="40"/>
      <c r="G178" s="40"/>
      <c r="H178" s="29"/>
      <c r="I178" s="29"/>
      <c r="J178" s="29"/>
      <c r="K178" s="97"/>
      <c r="L178" s="29"/>
      <c r="M178" s="91"/>
      <c r="N178" s="100"/>
      <c r="O178" s="126"/>
    </row>
    <row r="179" spans="1:15" ht="15.75">
      <c r="A179" s="99"/>
      <c r="B179" s="40" t="s">
        <v>122</v>
      </c>
      <c r="C179" s="60"/>
      <c r="D179" s="60"/>
      <c r="E179" s="40"/>
      <c r="F179" s="40"/>
      <c r="G179" s="40"/>
      <c r="H179" s="29"/>
      <c r="I179" s="29"/>
      <c r="J179" s="29">
        <v>0</v>
      </c>
      <c r="K179" s="97">
        <v>0</v>
      </c>
      <c r="L179" s="29"/>
      <c r="M179" s="91"/>
      <c r="N179" s="100"/>
      <c r="O179" s="126"/>
    </row>
    <row r="180" spans="1:15" ht="15.75">
      <c r="A180" s="96"/>
      <c r="B180" s="40" t="s">
        <v>123</v>
      </c>
      <c r="C180" s="60"/>
      <c r="D180" s="60"/>
      <c r="E180" s="101"/>
      <c r="F180" s="101"/>
      <c r="G180" s="102"/>
      <c r="H180" s="29"/>
      <c r="I180" s="29"/>
      <c r="J180" s="29"/>
      <c r="K180" s="69">
        <v>0</v>
      </c>
      <c r="L180" s="29"/>
      <c r="M180" s="91"/>
      <c r="N180" s="100"/>
      <c r="O180" s="126"/>
    </row>
    <row r="181" spans="1:15" ht="15.75">
      <c r="A181" s="96"/>
      <c r="B181" s="40" t="s">
        <v>124</v>
      </c>
      <c r="C181" s="60"/>
      <c r="D181" s="60"/>
      <c r="E181" s="101"/>
      <c r="F181" s="101"/>
      <c r="G181" s="102"/>
      <c r="H181" s="29"/>
      <c r="I181" s="29"/>
      <c r="J181" s="29"/>
      <c r="K181" s="69">
        <v>0</v>
      </c>
      <c r="L181" s="29"/>
      <c r="M181" s="91"/>
      <c r="N181" s="100"/>
      <c r="O181" s="126"/>
    </row>
    <row r="182" spans="1:15" ht="15.75">
      <c r="A182" s="96"/>
      <c r="B182" s="40" t="s">
        <v>125</v>
      </c>
      <c r="C182" s="60"/>
      <c r="D182" s="60"/>
      <c r="E182" s="103"/>
      <c r="F182" s="101"/>
      <c r="G182" s="102"/>
      <c r="H182" s="29"/>
      <c r="I182" s="29"/>
      <c r="J182" s="29"/>
      <c r="K182" s="104">
        <v>0</v>
      </c>
      <c r="L182" s="29"/>
      <c r="M182" s="91"/>
      <c r="N182" s="100"/>
      <c r="O182" s="126"/>
    </row>
    <row r="183" spans="1:15" ht="15.75">
      <c r="A183" s="96"/>
      <c r="B183" s="40"/>
      <c r="C183" s="60"/>
      <c r="D183" s="60"/>
      <c r="E183" s="103"/>
      <c r="F183" s="101"/>
      <c r="G183" s="102"/>
      <c r="H183" s="29"/>
      <c r="I183" s="29"/>
      <c r="J183" s="29"/>
      <c r="K183" s="104"/>
      <c r="L183" s="29"/>
      <c r="M183" s="91"/>
      <c r="N183" s="100"/>
      <c r="O183" s="126"/>
    </row>
    <row r="184" spans="1:15" ht="15.75">
      <c r="A184" s="8"/>
      <c r="B184" s="17" t="s">
        <v>126</v>
      </c>
      <c r="C184" s="93"/>
      <c r="D184" s="93"/>
      <c r="E184" s="94"/>
      <c r="F184" s="93"/>
      <c r="G184" s="94"/>
      <c r="H184" s="93"/>
      <c r="I184" s="95" t="s">
        <v>166</v>
      </c>
      <c r="J184" s="21" t="s">
        <v>167</v>
      </c>
      <c r="K184" s="95" t="s">
        <v>176</v>
      </c>
      <c r="L184" s="21" t="s">
        <v>167</v>
      </c>
      <c r="M184" s="10"/>
      <c r="N184" s="105"/>
      <c r="O184" s="126"/>
    </row>
    <row r="185" spans="1:15" ht="15.75">
      <c r="A185" s="28"/>
      <c r="B185" s="60" t="s">
        <v>127</v>
      </c>
      <c r="C185" s="106"/>
      <c r="D185" s="106"/>
      <c r="E185" s="60"/>
      <c r="F185" s="106"/>
      <c r="G185" s="29"/>
      <c r="H185" s="106"/>
      <c r="I185" s="60">
        <v>0</v>
      </c>
      <c r="J185" s="106">
        <v>0</v>
      </c>
      <c r="K185" s="59">
        <v>0</v>
      </c>
      <c r="L185" s="107">
        <v>0</v>
      </c>
      <c r="M185" s="91"/>
      <c r="N185" s="100"/>
      <c r="O185" s="126"/>
    </row>
    <row r="186" spans="1:15" ht="15.75">
      <c r="A186" s="28"/>
      <c r="B186" s="60" t="s">
        <v>128</v>
      </c>
      <c r="C186" s="106"/>
      <c r="D186" s="106"/>
      <c r="E186" s="60"/>
      <c r="F186" s="106"/>
      <c r="G186" s="29"/>
      <c r="H186" s="108"/>
      <c r="I186" s="60">
        <v>0</v>
      </c>
      <c r="J186" s="106">
        <v>0</v>
      </c>
      <c r="K186" s="59">
        <v>0</v>
      </c>
      <c r="L186" s="107">
        <v>0</v>
      </c>
      <c r="M186" s="91"/>
      <c r="N186" s="100"/>
      <c r="O186" s="126"/>
    </row>
    <row r="187" spans="1:15" ht="15.75">
      <c r="A187" s="28"/>
      <c r="B187" s="60" t="s">
        <v>129</v>
      </c>
      <c r="C187" s="106"/>
      <c r="D187" s="106"/>
      <c r="E187" s="60"/>
      <c r="F187" s="106"/>
      <c r="G187" s="29"/>
      <c r="H187" s="108"/>
      <c r="I187" s="60">
        <v>0</v>
      </c>
      <c r="J187" s="106">
        <v>0</v>
      </c>
      <c r="K187" s="59">
        <v>0</v>
      </c>
      <c r="L187" s="107">
        <v>0</v>
      </c>
      <c r="M187" s="91"/>
      <c r="N187" s="100"/>
      <c r="O187" s="126"/>
    </row>
    <row r="188" spans="1:15" ht="15.75">
      <c r="A188" s="28"/>
      <c r="B188" s="60" t="s">
        <v>130</v>
      </c>
      <c r="C188" s="106"/>
      <c r="D188" s="106"/>
      <c r="E188" s="60"/>
      <c r="F188" s="106"/>
      <c r="G188" s="29"/>
      <c r="H188" s="108"/>
      <c r="I188" s="60">
        <v>0</v>
      </c>
      <c r="J188" s="106">
        <v>0</v>
      </c>
      <c r="K188" s="59">
        <v>0</v>
      </c>
      <c r="L188" s="107">
        <v>0</v>
      </c>
      <c r="M188" s="91"/>
      <c r="N188" s="100"/>
      <c r="O188" s="126"/>
    </row>
    <row r="189" spans="1:15" ht="15.75">
      <c r="A189" s="28"/>
      <c r="B189" s="157"/>
      <c r="C189" s="106"/>
      <c r="D189" s="106"/>
      <c r="E189" s="60"/>
      <c r="F189" s="106"/>
      <c r="G189" s="29"/>
      <c r="H189" s="108"/>
      <c r="I189" s="60"/>
      <c r="J189" s="106"/>
      <c r="K189" s="59"/>
      <c r="L189" s="107"/>
      <c r="M189" s="91"/>
      <c r="N189" s="100"/>
      <c r="O189" s="126"/>
    </row>
    <row r="190" spans="1:15" ht="15.75">
      <c r="A190" s="28"/>
      <c r="B190" s="29"/>
      <c r="C190" s="29"/>
      <c r="D190" s="29"/>
      <c r="E190" s="29"/>
      <c r="F190" s="29"/>
      <c r="G190" s="29"/>
      <c r="H190" s="29"/>
      <c r="I190" s="38">
        <f>SUM(I185:I189)</f>
        <v>0</v>
      </c>
      <c r="J190" s="110">
        <f>SUM(J185:J189)</f>
        <v>0</v>
      </c>
      <c r="K190" s="59">
        <f>SUM(K185:K189)</f>
        <v>0</v>
      </c>
      <c r="L190" s="110">
        <f>SUM(L185:L189)</f>
        <v>0</v>
      </c>
      <c r="M190" s="29"/>
      <c r="N190" s="29"/>
      <c r="O190" s="126"/>
    </row>
    <row r="191" spans="1:15" ht="15.75">
      <c r="A191" s="28"/>
      <c r="B191" s="29"/>
      <c r="C191" s="29"/>
      <c r="D191" s="29"/>
      <c r="E191" s="29"/>
      <c r="F191" s="29"/>
      <c r="G191" s="29"/>
      <c r="H191" s="29"/>
      <c r="I191" s="38"/>
      <c r="J191" s="110"/>
      <c r="K191" s="59"/>
      <c r="L191" s="110"/>
      <c r="M191" s="29"/>
      <c r="N191" s="29"/>
      <c r="O191" s="126"/>
    </row>
    <row r="192" spans="1:15" ht="15.75">
      <c r="A192" s="8"/>
      <c r="B192" s="10"/>
      <c r="C192" s="10"/>
      <c r="D192" s="10"/>
      <c r="E192" s="10"/>
      <c r="F192" s="10"/>
      <c r="G192" s="10"/>
      <c r="H192" s="10"/>
      <c r="I192" s="61"/>
      <c r="J192" s="113"/>
      <c r="K192" s="114"/>
      <c r="L192" s="113"/>
      <c r="M192" s="10"/>
      <c r="N192" s="10"/>
      <c r="O192" s="126"/>
    </row>
    <row r="193" spans="1:15" ht="15.75">
      <c r="A193" s="161"/>
      <c r="B193" s="17" t="s">
        <v>132</v>
      </c>
      <c r="C193" s="116"/>
      <c r="D193" s="116"/>
      <c r="E193" s="21" t="s">
        <v>147</v>
      </c>
      <c r="F193" s="19"/>
      <c r="G193" s="17" t="s">
        <v>156</v>
      </c>
      <c r="H193" s="156"/>
      <c r="I193" s="156"/>
      <c r="J193" s="156"/>
      <c r="K193" s="156"/>
      <c r="L193" s="156"/>
      <c r="M193" s="156"/>
      <c r="N193" s="156"/>
      <c r="O193" s="126"/>
    </row>
    <row r="194" spans="1:15" ht="15.75">
      <c r="A194" s="161"/>
      <c r="B194" s="156"/>
      <c r="C194" s="156"/>
      <c r="D194" s="156"/>
      <c r="E194" s="10"/>
      <c r="F194" s="10"/>
      <c r="G194" s="10"/>
      <c r="H194" s="156"/>
      <c r="I194" s="156"/>
      <c r="J194" s="156"/>
      <c r="K194" s="156"/>
      <c r="L194" s="156"/>
      <c r="M194" s="156"/>
      <c r="N194" s="156"/>
      <c r="O194" s="126"/>
    </row>
    <row r="195" spans="1:15" ht="15.75">
      <c r="A195" s="161"/>
      <c r="B195" s="16" t="s">
        <v>133</v>
      </c>
      <c r="C195" s="117"/>
      <c r="D195" s="117"/>
      <c r="E195" s="118" t="s">
        <v>148</v>
      </c>
      <c r="F195" s="16"/>
      <c r="G195" s="16" t="s">
        <v>157</v>
      </c>
      <c r="H195" s="117"/>
      <c r="I195" s="117"/>
      <c r="J195" s="156"/>
      <c r="K195" s="156"/>
      <c r="L195" s="156"/>
      <c r="M195" s="156"/>
      <c r="N195" s="156"/>
      <c r="O195" s="126"/>
    </row>
    <row r="196" spans="1:15" ht="15.75">
      <c r="A196" s="161"/>
      <c r="B196" s="16" t="s">
        <v>134</v>
      </c>
      <c r="C196" s="117"/>
      <c r="D196" s="117"/>
      <c r="E196" s="118" t="s">
        <v>149</v>
      </c>
      <c r="F196" s="16"/>
      <c r="G196" s="16" t="s">
        <v>158</v>
      </c>
      <c r="H196" s="117"/>
      <c r="I196" s="117"/>
      <c r="J196" s="156"/>
      <c r="K196" s="156"/>
      <c r="L196" s="156"/>
      <c r="M196" s="156"/>
      <c r="N196" s="156"/>
      <c r="O196" s="126"/>
    </row>
    <row r="197" spans="1:15" ht="15.75">
      <c r="A197" s="161"/>
      <c r="B197" s="16"/>
      <c r="C197" s="117"/>
      <c r="D197" s="117"/>
      <c r="E197" s="118"/>
      <c r="F197" s="16"/>
      <c r="G197" s="16"/>
      <c r="H197" s="117"/>
      <c r="I197" s="117"/>
      <c r="J197" s="156"/>
      <c r="K197" s="156"/>
      <c r="L197" s="156"/>
      <c r="M197" s="156"/>
      <c r="N197" s="156"/>
      <c r="O197" s="126"/>
    </row>
    <row r="198" spans="1:15" ht="15.75">
      <c r="A198" s="161"/>
      <c r="B198" s="16"/>
      <c r="C198" s="117"/>
      <c r="D198" s="117"/>
      <c r="E198" s="118"/>
      <c r="F198" s="16"/>
      <c r="G198" s="16"/>
      <c r="H198" s="117"/>
      <c r="I198" s="117"/>
      <c r="J198" s="156"/>
      <c r="K198" s="156"/>
      <c r="L198" s="156"/>
      <c r="M198" s="156"/>
      <c r="N198" s="156"/>
      <c r="O198" s="126"/>
    </row>
    <row r="199" spans="1:15" ht="18.75">
      <c r="A199" s="161"/>
      <c r="B199" s="54" t="str">
        <f>B153</f>
        <v>FFP4 INVESTOR REPORT QUARTER ENDING APRIL 2004</v>
      </c>
      <c r="C199" s="117"/>
      <c r="D199" s="117"/>
      <c r="E199" s="118"/>
      <c r="F199" s="16"/>
      <c r="G199" s="16"/>
      <c r="H199" s="117"/>
      <c r="I199" s="117"/>
      <c r="J199" s="156"/>
      <c r="K199" s="156"/>
      <c r="L199" s="156"/>
      <c r="M199" s="156"/>
      <c r="N199" s="156"/>
      <c r="O199" s="126"/>
    </row>
    <row r="200" spans="1:14" ht="15">
      <c r="A200" s="127"/>
      <c r="B200" s="127"/>
      <c r="C200" s="127"/>
      <c r="D200" s="127"/>
      <c r="E200" s="127"/>
      <c r="F200" s="127"/>
      <c r="G200" s="127"/>
      <c r="H200" s="127"/>
      <c r="I200" s="127"/>
      <c r="J200" s="127"/>
      <c r="K200" s="127"/>
      <c r="L200" s="127"/>
      <c r="M200" s="127"/>
      <c r="N200" s="127"/>
    </row>
  </sheetData>
  <printOptions horizontalCentered="1" verticalCentered="1"/>
  <pageMargins left="0.5118110236220472" right="0.5118110236220472" top="0.2755905511811024" bottom="0.6299212598425197" header="0" footer="0"/>
  <pageSetup horizontalDpi="600" verticalDpi="600" orientation="landscape" paperSize="9" scale="50" r:id="rId2"/>
  <headerFooter alignWithMargins="0">
    <oddFooter xml:space="preserve">&amp;L </oddFooter>
  </headerFooter>
  <rowBreaks count="3" manualBreakCount="3">
    <brk id="49" max="14" man="1"/>
    <brk id="103" max="14" man="1"/>
    <brk id="153" max="14" man="1"/>
  </rowBreaks>
  <drawing r:id="rId1"/>
</worksheet>
</file>

<file path=xl/worksheets/sheet3.xml><?xml version="1.0" encoding="utf-8"?>
<worksheet xmlns="http://schemas.openxmlformats.org/spreadsheetml/2006/main" xmlns:r="http://schemas.openxmlformats.org/officeDocument/2006/relationships">
  <dimension ref="A1:N19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2.99609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8"/>
      <c r="B2" s="9"/>
      <c r="C2" s="9"/>
      <c r="D2" s="10"/>
      <c r="E2" s="10"/>
      <c r="F2" s="10"/>
      <c r="G2" s="10"/>
      <c r="H2" s="10"/>
      <c r="I2" s="10"/>
      <c r="J2" s="10"/>
      <c r="K2" s="10"/>
      <c r="L2" s="10"/>
      <c r="M2" s="10"/>
      <c r="N2" s="6"/>
    </row>
    <row r="3" spans="1:14" ht="15.75">
      <c r="A3" s="11"/>
      <c r="B3" s="155" t="s">
        <v>1</v>
      </c>
      <c r="C3" s="10"/>
      <c r="D3" s="10"/>
      <c r="E3" s="10"/>
      <c r="F3" s="10"/>
      <c r="G3" s="10"/>
      <c r="H3" s="10"/>
      <c r="I3" s="10"/>
      <c r="J3" s="10"/>
      <c r="K3" s="10"/>
      <c r="L3" s="10"/>
      <c r="M3" s="10"/>
      <c r="N3" s="6"/>
    </row>
    <row r="4" spans="1:14" ht="15.75">
      <c r="A4" s="8"/>
      <c r="B4" s="9"/>
      <c r="C4" s="9"/>
      <c r="D4" s="10"/>
      <c r="E4" s="10"/>
      <c r="F4" s="10"/>
      <c r="G4" s="10"/>
      <c r="H4" s="10"/>
      <c r="I4" s="10"/>
      <c r="J4" s="10"/>
      <c r="K4" s="10"/>
      <c r="L4" s="10"/>
      <c r="M4" s="10"/>
      <c r="N4" s="6"/>
    </row>
    <row r="5" spans="1:14" ht="15.75">
      <c r="A5" s="8"/>
      <c r="B5" s="13" t="s">
        <v>2</v>
      </c>
      <c r="C5" s="14"/>
      <c r="D5" s="10"/>
      <c r="E5" s="10"/>
      <c r="F5" s="10"/>
      <c r="G5" s="10"/>
      <c r="H5" s="10"/>
      <c r="I5" s="10"/>
      <c r="J5" s="10"/>
      <c r="K5" s="10"/>
      <c r="L5" s="10"/>
      <c r="M5" s="10"/>
      <c r="N5" s="6"/>
    </row>
    <row r="6" spans="1:14" ht="15.75">
      <c r="A6" s="8"/>
      <c r="B6" s="13" t="s">
        <v>3</v>
      </c>
      <c r="C6" s="14"/>
      <c r="D6" s="10"/>
      <c r="E6" s="10"/>
      <c r="F6" s="10"/>
      <c r="G6" s="10"/>
      <c r="H6" s="10"/>
      <c r="I6" s="10"/>
      <c r="J6" s="10"/>
      <c r="K6" s="10"/>
      <c r="L6" s="10"/>
      <c r="M6" s="10"/>
      <c r="N6" s="6"/>
    </row>
    <row r="7" spans="1:14" ht="15.75">
      <c r="A7" s="8"/>
      <c r="B7" s="13" t="s">
        <v>4</v>
      </c>
      <c r="C7" s="14"/>
      <c r="D7" s="10"/>
      <c r="E7" s="10"/>
      <c r="F7" s="10"/>
      <c r="G7" s="10"/>
      <c r="H7" s="10"/>
      <c r="I7" s="10"/>
      <c r="J7" s="10"/>
      <c r="K7" s="10"/>
      <c r="L7" s="10"/>
      <c r="M7" s="10"/>
      <c r="N7" s="6"/>
    </row>
    <row r="8" spans="1:14" ht="15.75">
      <c r="A8" s="8"/>
      <c r="B8" s="13" t="s">
        <v>5</v>
      </c>
      <c r="C8" s="14"/>
      <c r="D8" s="10"/>
      <c r="E8" s="10"/>
      <c r="F8" s="10"/>
      <c r="G8" s="10"/>
      <c r="H8" s="10"/>
      <c r="I8" s="10"/>
      <c r="J8" s="10"/>
      <c r="K8" s="10"/>
      <c r="L8" s="10"/>
      <c r="M8" s="10"/>
      <c r="N8" s="6"/>
    </row>
    <row r="9" spans="1:14" ht="15.75">
      <c r="A9" s="8"/>
      <c r="B9" s="15"/>
      <c r="C9" s="14"/>
      <c r="D9" s="10"/>
      <c r="E9" s="10"/>
      <c r="F9" s="10"/>
      <c r="G9" s="10"/>
      <c r="H9" s="10"/>
      <c r="I9" s="10"/>
      <c r="J9" s="10"/>
      <c r="K9" s="10"/>
      <c r="L9" s="10"/>
      <c r="M9" s="10"/>
      <c r="N9" s="6"/>
    </row>
    <row r="10" spans="1:14" ht="15.75">
      <c r="A10" s="8"/>
      <c r="B10" s="13"/>
      <c r="C10" s="14"/>
      <c r="D10" s="16"/>
      <c r="E10" s="16"/>
      <c r="F10" s="10"/>
      <c r="G10" s="10"/>
      <c r="H10" s="10"/>
      <c r="I10" s="10"/>
      <c r="J10" s="10"/>
      <c r="K10" s="10"/>
      <c r="L10" s="10"/>
      <c r="M10" s="10"/>
      <c r="N10" s="6"/>
    </row>
    <row r="11" spans="1:14" ht="15.75">
      <c r="A11" s="8"/>
      <c r="B11" s="17" t="s">
        <v>6</v>
      </c>
      <c r="C11" s="16"/>
      <c r="D11" s="10"/>
      <c r="E11" s="10"/>
      <c r="F11" s="10"/>
      <c r="G11" s="10"/>
      <c r="H11" s="10"/>
      <c r="I11" s="10"/>
      <c r="J11" s="10"/>
      <c r="K11" s="10"/>
      <c r="L11" s="10"/>
      <c r="M11" s="10"/>
      <c r="N11" s="6"/>
    </row>
    <row r="12" spans="1:14" ht="15.75">
      <c r="A12" s="8"/>
      <c r="B12" s="16"/>
      <c r="C12" s="16"/>
      <c r="D12" s="10"/>
      <c r="E12" s="10"/>
      <c r="F12" s="10"/>
      <c r="G12" s="10"/>
      <c r="H12" s="10"/>
      <c r="I12" s="10"/>
      <c r="J12" s="10"/>
      <c r="K12" s="10"/>
      <c r="L12" s="10"/>
      <c r="M12" s="10"/>
      <c r="N12" s="6"/>
    </row>
    <row r="13" spans="1:14" ht="15.75">
      <c r="A13" s="2"/>
      <c r="B13" s="5"/>
      <c r="C13" s="5"/>
      <c r="D13" s="5"/>
      <c r="E13" s="5"/>
      <c r="F13" s="5"/>
      <c r="G13" s="5"/>
      <c r="H13" s="5"/>
      <c r="I13" s="5"/>
      <c r="J13" s="5"/>
      <c r="K13" s="5"/>
      <c r="L13" s="5"/>
      <c r="M13" s="5"/>
      <c r="N13" s="6"/>
    </row>
    <row r="14" spans="1:14" ht="15.75">
      <c r="A14" s="8"/>
      <c r="B14" s="17" t="s">
        <v>192</v>
      </c>
      <c r="C14" s="17"/>
      <c r="D14" s="19"/>
      <c r="E14" s="19"/>
      <c r="F14" s="19"/>
      <c r="G14" s="19"/>
      <c r="H14" s="19"/>
      <c r="I14" s="19"/>
      <c r="J14" s="19"/>
      <c r="K14" s="19"/>
      <c r="L14" s="20" t="s">
        <v>179</v>
      </c>
      <c r="M14" s="19"/>
      <c r="N14" s="6"/>
    </row>
    <row r="15" spans="1:14" ht="15.75">
      <c r="A15" s="8"/>
      <c r="B15" s="17" t="s">
        <v>193</v>
      </c>
      <c r="C15" s="17"/>
      <c r="D15" s="19"/>
      <c r="E15" s="19"/>
      <c r="F15" s="19"/>
      <c r="G15" s="19"/>
      <c r="H15" s="19"/>
      <c r="I15" s="19"/>
      <c r="J15" s="19"/>
      <c r="K15" s="19"/>
      <c r="L15" s="21" t="s">
        <v>180</v>
      </c>
      <c r="M15" s="19"/>
      <c r="N15" s="6"/>
    </row>
    <row r="16" spans="1:14" ht="15.75">
      <c r="A16" s="8"/>
      <c r="B16" s="17" t="s">
        <v>7</v>
      </c>
      <c r="C16" s="17"/>
      <c r="D16" s="19"/>
      <c r="E16" s="19"/>
      <c r="F16" s="19"/>
      <c r="G16" s="19"/>
      <c r="H16" s="19"/>
      <c r="I16" s="19"/>
      <c r="J16" s="19"/>
      <c r="K16" s="19"/>
      <c r="L16" s="22">
        <v>36564</v>
      </c>
      <c r="M16" s="19"/>
      <c r="N16" s="6"/>
    </row>
    <row r="17" spans="1:14" ht="15.75">
      <c r="A17" s="8"/>
      <c r="B17" s="10"/>
      <c r="C17" s="10"/>
      <c r="D17" s="10"/>
      <c r="E17" s="10"/>
      <c r="F17" s="10"/>
      <c r="G17" s="10"/>
      <c r="H17" s="10"/>
      <c r="I17" s="10"/>
      <c r="J17" s="10"/>
      <c r="K17" s="10"/>
      <c r="L17" s="23"/>
      <c r="M17" s="10"/>
      <c r="N17" s="6"/>
    </row>
    <row r="18" spans="1:14" ht="15.75">
      <c r="A18" s="8"/>
      <c r="B18" s="24" t="s">
        <v>8</v>
      </c>
      <c r="C18" s="10"/>
      <c r="D18" s="10"/>
      <c r="E18" s="10"/>
      <c r="F18" s="10"/>
      <c r="G18" s="10"/>
      <c r="H18" s="10"/>
      <c r="I18" s="10"/>
      <c r="J18" s="23" t="s">
        <v>168</v>
      </c>
      <c r="K18" s="10"/>
      <c r="L18" s="15"/>
      <c r="M18" s="10"/>
      <c r="N18" s="6"/>
    </row>
    <row r="19" spans="1:14" ht="15.75">
      <c r="A19" s="8"/>
      <c r="B19" s="10"/>
      <c r="C19" s="10"/>
      <c r="D19" s="10"/>
      <c r="E19" s="10"/>
      <c r="F19" s="10"/>
      <c r="G19" s="10"/>
      <c r="H19" s="10"/>
      <c r="I19" s="10"/>
      <c r="J19" s="10"/>
      <c r="K19" s="10"/>
      <c r="L19" s="25"/>
      <c r="M19" s="10"/>
      <c r="N19" s="6"/>
    </row>
    <row r="20" spans="1:14" ht="15.75">
      <c r="A20" s="8"/>
      <c r="B20" s="10"/>
      <c r="C20" s="175" t="s">
        <v>135</v>
      </c>
      <c r="D20" s="177" t="s">
        <v>139</v>
      </c>
      <c r="E20" s="177"/>
      <c r="F20" s="177" t="s">
        <v>150</v>
      </c>
      <c r="G20" s="177"/>
      <c r="H20" s="177" t="s">
        <v>159</v>
      </c>
      <c r="I20" s="27"/>
      <c r="J20" s="27"/>
      <c r="K20" s="15"/>
      <c r="L20" s="15"/>
      <c r="M20" s="10"/>
      <c r="N20" s="6"/>
    </row>
    <row r="21" spans="1:14" ht="15.75">
      <c r="A21" s="28"/>
      <c r="B21" s="29" t="s">
        <v>9</v>
      </c>
      <c r="C21" s="176" t="s">
        <v>136</v>
      </c>
      <c r="D21" s="30" t="s">
        <v>140</v>
      </c>
      <c r="E21" s="30"/>
      <c r="F21" s="30" t="s">
        <v>140</v>
      </c>
      <c r="G21" s="30"/>
      <c r="H21" s="30" t="s">
        <v>160</v>
      </c>
      <c r="I21" s="30"/>
      <c r="J21" s="30"/>
      <c r="K21" s="31"/>
      <c r="L21" s="31"/>
      <c r="M21" s="29"/>
      <c r="N21" s="6"/>
    </row>
    <row r="22" spans="1:14" ht="15.75">
      <c r="A22" s="123"/>
      <c r="B22" s="32" t="s">
        <v>10</v>
      </c>
      <c r="C22" s="172"/>
      <c r="D22" s="33" t="s">
        <v>140</v>
      </c>
      <c r="E22" s="33"/>
      <c r="F22" s="33" t="s">
        <v>140</v>
      </c>
      <c r="G22" s="33"/>
      <c r="H22" s="33" t="s">
        <v>160</v>
      </c>
      <c r="I22" s="30"/>
      <c r="J22" s="30"/>
      <c r="K22" s="31"/>
      <c r="L22" s="31"/>
      <c r="M22" s="29"/>
      <c r="N22" s="6"/>
    </row>
    <row r="23" spans="1:14" ht="15.75">
      <c r="A23" s="28"/>
      <c r="B23" s="29" t="s">
        <v>11</v>
      </c>
      <c r="C23" s="29"/>
      <c r="D23" s="34" t="s">
        <v>141</v>
      </c>
      <c r="E23" s="30"/>
      <c r="F23" s="34" t="s">
        <v>151</v>
      </c>
      <c r="G23" s="30"/>
      <c r="H23" s="34" t="s">
        <v>161</v>
      </c>
      <c r="I23" s="30"/>
      <c r="J23" s="34"/>
      <c r="K23" s="31"/>
      <c r="L23" s="31"/>
      <c r="M23" s="29"/>
      <c r="N23" s="6"/>
    </row>
    <row r="24" spans="1:14" ht="15.75">
      <c r="A24" s="28"/>
      <c r="B24" s="29"/>
      <c r="C24" s="29"/>
      <c r="D24" s="29"/>
      <c r="E24" s="30"/>
      <c r="F24" s="30"/>
      <c r="G24" s="30"/>
      <c r="H24" s="30"/>
      <c r="I24" s="30"/>
      <c r="J24" s="30"/>
      <c r="K24" s="31"/>
      <c r="L24" s="31"/>
      <c r="M24" s="29"/>
      <c r="N24" s="6"/>
    </row>
    <row r="25" spans="1:14" ht="15.75">
      <c r="A25" s="28"/>
      <c r="B25" s="29" t="s">
        <v>12</v>
      </c>
      <c r="C25" s="29"/>
      <c r="D25" s="35">
        <v>44350</v>
      </c>
      <c r="E25" s="36"/>
      <c r="F25" s="35">
        <v>119000</v>
      </c>
      <c r="G25" s="35"/>
      <c r="H25" s="35">
        <v>17650</v>
      </c>
      <c r="I25" s="35"/>
      <c r="J25" s="35"/>
      <c r="K25" s="37"/>
      <c r="L25" s="35">
        <f>H25+F25+D25</f>
        <v>181000</v>
      </c>
      <c r="M25" s="38"/>
      <c r="N25" s="6"/>
    </row>
    <row r="26" spans="1:14" ht="15.75">
      <c r="A26" s="28"/>
      <c r="B26" s="29" t="s">
        <v>13</v>
      </c>
      <c r="C26" s="124">
        <v>0.702428</v>
      </c>
      <c r="D26" s="35">
        <f>D25*C26</f>
        <v>31152.681800000002</v>
      </c>
      <c r="E26" s="36"/>
      <c r="F26" s="35">
        <v>119000</v>
      </c>
      <c r="G26" s="35"/>
      <c r="H26" s="35">
        <v>17650</v>
      </c>
      <c r="I26" s="35"/>
      <c r="J26" s="35"/>
      <c r="K26" s="37"/>
      <c r="L26" s="35">
        <f>H26+F26+D26</f>
        <v>167802.6818</v>
      </c>
      <c r="M26" s="38"/>
      <c r="N26" s="6"/>
    </row>
    <row r="27" spans="1:14" ht="15.75">
      <c r="A27" s="123"/>
      <c r="B27" s="32" t="s">
        <v>14</v>
      </c>
      <c r="C27" s="125">
        <v>0.5984</v>
      </c>
      <c r="D27" s="41">
        <f>D25*C27</f>
        <v>26539.04</v>
      </c>
      <c r="E27" s="42"/>
      <c r="F27" s="41">
        <v>119000</v>
      </c>
      <c r="G27" s="41"/>
      <c r="H27" s="41">
        <v>17650</v>
      </c>
      <c r="I27" s="41"/>
      <c r="J27" s="41"/>
      <c r="K27" s="43"/>
      <c r="L27" s="41">
        <f>H27+F27+D27</f>
        <v>163189.04</v>
      </c>
      <c r="M27" s="38"/>
      <c r="N27" s="6"/>
    </row>
    <row r="28" spans="1:14" ht="15.75">
      <c r="A28" s="28"/>
      <c r="B28" s="29" t="s">
        <v>15</v>
      </c>
      <c r="C28" s="39"/>
      <c r="D28" s="34" t="s">
        <v>142</v>
      </c>
      <c r="E28" s="29"/>
      <c r="F28" s="34" t="s">
        <v>145</v>
      </c>
      <c r="G28" s="34"/>
      <c r="H28" s="34" t="s">
        <v>162</v>
      </c>
      <c r="I28" s="34"/>
      <c r="J28" s="34"/>
      <c r="K28" s="31"/>
      <c r="L28" s="31"/>
      <c r="M28" s="29"/>
      <c r="N28" s="6"/>
    </row>
    <row r="29" spans="1:14" ht="15.75">
      <c r="A29" s="28"/>
      <c r="B29" s="29" t="s">
        <v>16</v>
      </c>
      <c r="C29" s="29"/>
      <c r="D29" s="44">
        <f>(6.12)/100</f>
        <v>0.061200000000000004</v>
      </c>
      <c r="E29" s="29"/>
      <c r="F29" s="44">
        <f>(6.25)/100</f>
        <v>0.0625</v>
      </c>
      <c r="G29" s="45"/>
      <c r="H29" s="44">
        <f>(6.65)/100</f>
        <v>0.0665</v>
      </c>
      <c r="I29" s="45"/>
      <c r="J29" s="44"/>
      <c r="K29" s="31"/>
      <c r="L29" s="45">
        <f>SUMPRODUCT(D29:H29,D26:H26)/L26</f>
        <v>0.06267938636818617</v>
      </c>
      <c r="M29" s="29"/>
      <c r="N29" s="6"/>
    </row>
    <row r="30" spans="1:14" ht="15.75">
      <c r="A30" s="28"/>
      <c r="B30" s="29" t="s">
        <v>17</v>
      </c>
      <c r="C30" s="29"/>
      <c r="D30" s="44">
        <f>(5.39031)/100</f>
        <v>0.0539031</v>
      </c>
      <c r="E30" s="29"/>
      <c r="F30" s="44">
        <f>(5.52031)/100</f>
        <v>0.055203100000000005</v>
      </c>
      <c r="G30" s="45"/>
      <c r="H30" s="44">
        <f>(5.92031)/100</f>
        <v>0.059203099999999995</v>
      </c>
      <c r="I30" s="45"/>
      <c r="J30" s="44"/>
      <c r="K30" s="31"/>
      <c r="L30" s="31"/>
      <c r="M30" s="29"/>
      <c r="N30" s="6"/>
    </row>
    <row r="31" spans="1:14" ht="15.75">
      <c r="A31" s="28"/>
      <c r="B31" s="29" t="s">
        <v>18</v>
      </c>
      <c r="C31" s="29"/>
      <c r="D31" s="34" t="s">
        <v>143</v>
      </c>
      <c r="E31" s="29"/>
      <c r="F31" s="34" t="s">
        <v>152</v>
      </c>
      <c r="G31" s="34"/>
      <c r="H31" s="34" t="s">
        <v>152</v>
      </c>
      <c r="I31" s="34"/>
      <c r="J31" s="34"/>
      <c r="K31" s="31"/>
      <c r="L31" s="31"/>
      <c r="M31" s="29"/>
      <c r="N31" s="6"/>
    </row>
    <row r="32" spans="1:14" ht="15.75">
      <c r="A32" s="28"/>
      <c r="B32" s="29" t="s">
        <v>19</v>
      </c>
      <c r="C32" s="29"/>
      <c r="D32" s="34" t="s">
        <v>144</v>
      </c>
      <c r="E32" s="29"/>
      <c r="F32" s="34" t="s">
        <v>153</v>
      </c>
      <c r="G32" s="34"/>
      <c r="H32" s="34" t="s">
        <v>153</v>
      </c>
      <c r="I32" s="34"/>
      <c r="J32" s="34"/>
      <c r="K32" s="31"/>
      <c r="L32" s="31"/>
      <c r="M32" s="29"/>
      <c r="N32" s="6"/>
    </row>
    <row r="33" spans="1:14" ht="15.75">
      <c r="A33" s="28"/>
      <c r="B33" s="29" t="s">
        <v>20</v>
      </c>
      <c r="C33" s="29"/>
      <c r="D33" s="34" t="s">
        <v>145</v>
      </c>
      <c r="E33" s="29"/>
      <c r="F33" s="34" t="s">
        <v>154</v>
      </c>
      <c r="G33" s="34"/>
      <c r="H33" s="34" t="s">
        <v>163</v>
      </c>
      <c r="I33" s="34"/>
      <c r="J33" s="34"/>
      <c r="K33" s="31"/>
      <c r="L33" s="31"/>
      <c r="M33" s="29"/>
      <c r="N33" s="6"/>
    </row>
    <row r="34" spans="1:14" ht="15.75">
      <c r="A34" s="28"/>
      <c r="B34" s="29"/>
      <c r="C34" s="29"/>
      <c r="D34" s="46"/>
      <c r="E34" s="46"/>
      <c r="F34" s="29"/>
      <c r="G34" s="46"/>
      <c r="H34" s="46"/>
      <c r="I34" s="46"/>
      <c r="J34" s="46"/>
      <c r="K34" s="46"/>
      <c r="L34" s="46"/>
      <c r="M34" s="29"/>
      <c r="N34" s="6"/>
    </row>
    <row r="35" spans="1:14" ht="15.75">
      <c r="A35" s="28"/>
      <c r="B35" s="29" t="s">
        <v>21</v>
      </c>
      <c r="C35" s="29"/>
      <c r="D35" s="29"/>
      <c r="E35" s="29"/>
      <c r="F35" s="29"/>
      <c r="G35" s="29"/>
      <c r="H35" s="29"/>
      <c r="I35" s="29"/>
      <c r="J35" s="29"/>
      <c r="K35" s="29"/>
      <c r="L35" s="45">
        <f>(H25)/(D25+F25)</f>
        <v>0.10805019895928987</v>
      </c>
      <c r="M35" s="29"/>
      <c r="N35" s="6"/>
    </row>
    <row r="36" spans="1:14" ht="15.75">
      <c r="A36" s="28"/>
      <c r="B36" s="29" t="s">
        <v>22</v>
      </c>
      <c r="C36" s="29"/>
      <c r="D36" s="29"/>
      <c r="E36" s="29"/>
      <c r="F36" s="29"/>
      <c r="G36" s="29"/>
      <c r="H36" s="29"/>
      <c r="I36" s="29"/>
      <c r="J36" s="29"/>
      <c r="K36" s="29"/>
      <c r="L36" s="45">
        <f>(H27)/(D27+F27)</f>
        <v>0.12127330233867147</v>
      </c>
      <c r="M36" s="29"/>
      <c r="N36" s="6"/>
    </row>
    <row r="37" spans="1:14" ht="15.75">
      <c r="A37" s="28"/>
      <c r="B37" s="29" t="s">
        <v>23</v>
      </c>
      <c r="C37" s="29"/>
      <c r="D37" s="29"/>
      <c r="E37" s="29"/>
      <c r="F37" s="29"/>
      <c r="G37" s="29"/>
      <c r="H37" s="29"/>
      <c r="I37" s="29"/>
      <c r="J37" s="34" t="s">
        <v>169</v>
      </c>
      <c r="K37" s="34" t="s">
        <v>177</v>
      </c>
      <c r="L37" s="35">
        <v>72850</v>
      </c>
      <c r="M37" s="29"/>
      <c r="N37" s="6"/>
    </row>
    <row r="38" spans="1:14" ht="15.75">
      <c r="A38" s="28"/>
      <c r="B38" s="29"/>
      <c r="C38" s="29"/>
      <c r="D38" s="29"/>
      <c r="E38" s="29"/>
      <c r="F38" s="29"/>
      <c r="G38" s="29"/>
      <c r="H38" s="29"/>
      <c r="I38" s="29"/>
      <c r="J38" s="29"/>
      <c r="K38" s="29"/>
      <c r="L38" s="47"/>
      <c r="M38" s="29"/>
      <c r="N38" s="6"/>
    </row>
    <row r="39" spans="1:14" ht="15.75">
      <c r="A39" s="28"/>
      <c r="B39" s="29" t="s">
        <v>24</v>
      </c>
      <c r="C39" s="29"/>
      <c r="D39" s="29"/>
      <c r="E39" s="29"/>
      <c r="F39" s="29"/>
      <c r="G39" s="29"/>
      <c r="H39" s="29"/>
      <c r="I39" s="29"/>
      <c r="J39" s="34"/>
      <c r="K39" s="34"/>
      <c r="L39" s="34" t="s">
        <v>181</v>
      </c>
      <c r="M39" s="29"/>
      <c r="N39" s="6"/>
    </row>
    <row r="40" spans="1:14" ht="15.75">
      <c r="A40" s="28"/>
      <c r="B40" s="32" t="s">
        <v>25</v>
      </c>
      <c r="C40" s="32"/>
      <c r="D40" s="32"/>
      <c r="E40" s="32"/>
      <c r="F40" s="32"/>
      <c r="G40" s="32"/>
      <c r="H40" s="32"/>
      <c r="I40" s="32"/>
      <c r="J40" s="48"/>
      <c r="K40" s="48"/>
      <c r="L40" s="49">
        <v>36556</v>
      </c>
      <c r="M40" s="29"/>
      <c r="N40" s="6"/>
    </row>
    <row r="41" spans="1:14" ht="15.75">
      <c r="A41" s="28"/>
      <c r="B41" s="29" t="s">
        <v>26</v>
      </c>
      <c r="C41" s="29"/>
      <c r="D41" s="29"/>
      <c r="E41" s="29"/>
      <c r="F41" s="29"/>
      <c r="G41" s="29"/>
      <c r="H41" s="29"/>
      <c r="I41" s="29">
        <f>L41-J41+1</f>
        <v>91</v>
      </c>
      <c r="J41" s="50">
        <v>36371</v>
      </c>
      <c r="K41" s="51"/>
      <c r="L41" s="50">
        <v>36461</v>
      </c>
      <c r="M41" s="29"/>
      <c r="N41" s="6"/>
    </row>
    <row r="42" spans="1:14" ht="15.75">
      <c r="A42" s="28"/>
      <c r="B42" s="29" t="s">
        <v>27</v>
      </c>
      <c r="C42" s="29"/>
      <c r="D42" s="29"/>
      <c r="E42" s="29"/>
      <c r="F42" s="29"/>
      <c r="G42" s="29"/>
      <c r="H42" s="29"/>
      <c r="I42" s="29">
        <f>L42-J42+1</f>
        <v>94</v>
      </c>
      <c r="J42" s="50">
        <v>36462</v>
      </c>
      <c r="K42" s="51"/>
      <c r="L42" s="50">
        <v>36555</v>
      </c>
      <c r="M42" s="29"/>
      <c r="N42" s="6"/>
    </row>
    <row r="43" spans="1:14" ht="15.75">
      <c r="A43" s="28"/>
      <c r="B43" s="29" t="s">
        <v>28</v>
      </c>
      <c r="C43" s="29"/>
      <c r="D43" s="29"/>
      <c r="E43" s="29"/>
      <c r="F43" s="29"/>
      <c r="G43" s="29"/>
      <c r="H43" s="29"/>
      <c r="I43" s="29"/>
      <c r="J43" s="50"/>
      <c r="K43" s="51"/>
      <c r="L43" s="50" t="s">
        <v>196</v>
      </c>
      <c r="M43" s="29"/>
      <c r="N43" s="6"/>
    </row>
    <row r="44" spans="1:14" ht="15.75">
      <c r="A44" s="28"/>
      <c r="B44" s="29" t="s">
        <v>29</v>
      </c>
      <c r="C44" s="29"/>
      <c r="D44" s="29"/>
      <c r="E44" s="29"/>
      <c r="F44" s="29"/>
      <c r="G44" s="29"/>
      <c r="H44" s="29"/>
      <c r="I44" s="29"/>
      <c r="J44" s="50"/>
      <c r="K44" s="51"/>
      <c r="L44" s="50">
        <v>36549</v>
      </c>
      <c r="M44" s="29"/>
      <c r="N44" s="6"/>
    </row>
    <row r="45" spans="1:14" ht="15.75">
      <c r="A45" s="28"/>
      <c r="B45" s="29"/>
      <c r="C45" s="29"/>
      <c r="D45" s="29"/>
      <c r="E45" s="29"/>
      <c r="F45" s="29"/>
      <c r="G45" s="29"/>
      <c r="H45" s="29"/>
      <c r="I45" s="29"/>
      <c r="J45" s="50"/>
      <c r="K45" s="51"/>
      <c r="L45" s="50"/>
      <c r="M45" s="29"/>
      <c r="N45" s="6"/>
    </row>
    <row r="46" spans="1:14" ht="15.75">
      <c r="A46" s="8"/>
      <c r="B46" s="10"/>
      <c r="C46" s="10"/>
      <c r="D46" s="10"/>
      <c r="E46" s="10"/>
      <c r="F46" s="10"/>
      <c r="G46" s="10"/>
      <c r="H46" s="10"/>
      <c r="I46" s="10"/>
      <c r="J46" s="52"/>
      <c r="K46" s="53"/>
      <c r="L46" s="52"/>
      <c r="M46" s="10"/>
      <c r="N46" s="6"/>
    </row>
    <row r="47" spans="1:14" ht="19.5" thickBot="1">
      <c r="A47" s="132"/>
      <c r="B47" s="133" t="s">
        <v>195</v>
      </c>
      <c r="C47" s="134"/>
      <c r="D47" s="134"/>
      <c r="E47" s="134"/>
      <c r="F47" s="134"/>
      <c r="G47" s="134"/>
      <c r="H47" s="134"/>
      <c r="I47" s="134"/>
      <c r="J47" s="134"/>
      <c r="K47" s="134"/>
      <c r="L47" s="135"/>
      <c r="M47" s="136"/>
      <c r="N47" s="6"/>
    </row>
    <row r="48" spans="1:14" ht="15.75">
      <c r="A48" s="2"/>
      <c r="B48" s="5"/>
      <c r="C48" s="5"/>
      <c r="D48" s="5"/>
      <c r="E48" s="5"/>
      <c r="F48" s="5"/>
      <c r="G48" s="5"/>
      <c r="H48" s="5"/>
      <c r="I48" s="5"/>
      <c r="J48" s="5"/>
      <c r="K48" s="5"/>
      <c r="L48" s="56"/>
      <c r="M48" s="5"/>
      <c r="N48" s="6"/>
    </row>
    <row r="49" spans="1:14" ht="15.75">
      <c r="A49" s="8"/>
      <c r="B49" s="57" t="s">
        <v>31</v>
      </c>
      <c r="C49" s="16"/>
      <c r="D49" s="10"/>
      <c r="E49" s="10"/>
      <c r="F49" s="10"/>
      <c r="G49" s="10"/>
      <c r="H49" s="10"/>
      <c r="I49" s="10"/>
      <c r="J49" s="10"/>
      <c r="K49" s="10"/>
      <c r="L49" s="58"/>
      <c r="M49" s="10"/>
      <c r="N49" s="6"/>
    </row>
    <row r="50" spans="1:14" ht="15.75">
      <c r="A50" s="8"/>
      <c r="B50" s="16"/>
      <c r="C50" s="16"/>
      <c r="D50" s="10"/>
      <c r="E50" s="10"/>
      <c r="F50" s="10"/>
      <c r="G50" s="10"/>
      <c r="H50" s="10"/>
      <c r="I50" s="10"/>
      <c r="J50" s="10"/>
      <c r="K50" s="10"/>
      <c r="L50" s="58"/>
      <c r="M50" s="10"/>
      <c r="N50" s="6"/>
    </row>
    <row r="51" spans="1:14" s="170" customFormat="1" ht="63">
      <c r="A51" s="191"/>
      <c r="B51" s="192" t="s">
        <v>32</v>
      </c>
      <c r="C51" s="193" t="s">
        <v>137</v>
      </c>
      <c r="D51" s="193" t="s">
        <v>146</v>
      </c>
      <c r="E51" s="193"/>
      <c r="F51" s="193" t="s">
        <v>155</v>
      </c>
      <c r="G51" s="193"/>
      <c r="H51" s="193" t="s">
        <v>164</v>
      </c>
      <c r="I51" s="193"/>
      <c r="J51" s="193" t="s">
        <v>170</v>
      </c>
      <c r="K51" s="193"/>
      <c r="L51" s="194" t="s">
        <v>183</v>
      </c>
      <c r="M51" s="168"/>
      <c r="N51" s="169"/>
    </row>
    <row r="52" spans="1:14" ht="15.75">
      <c r="A52" s="28"/>
      <c r="B52" s="29" t="s">
        <v>33</v>
      </c>
      <c r="C52" s="38">
        <v>180976</v>
      </c>
      <c r="D52" s="59">
        <v>167803</v>
      </c>
      <c r="E52" s="38"/>
      <c r="F52" s="38">
        <f>4614+781</f>
        <v>5395</v>
      </c>
      <c r="G52" s="38"/>
      <c r="H52" s="38">
        <f>L136</f>
        <v>781</v>
      </c>
      <c r="I52" s="38"/>
      <c r="J52" s="38">
        <v>0</v>
      </c>
      <c r="K52" s="38"/>
      <c r="L52" s="59">
        <f>D52-F52+H52-J52</f>
        <v>163189</v>
      </c>
      <c r="M52" s="29"/>
      <c r="N52" s="6"/>
    </row>
    <row r="53" spans="1:14" ht="15.75">
      <c r="A53" s="28"/>
      <c r="B53" s="29" t="s">
        <v>34</v>
      </c>
      <c r="C53" s="38">
        <v>24</v>
      </c>
      <c r="D53" s="59">
        <v>0</v>
      </c>
      <c r="E53" s="38"/>
      <c r="F53" s="38">
        <v>0</v>
      </c>
      <c r="G53" s="38"/>
      <c r="H53" s="38">
        <v>0</v>
      </c>
      <c r="I53" s="38"/>
      <c r="J53" s="38">
        <v>0</v>
      </c>
      <c r="K53" s="38"/>
      <c r="L53" s="59">
        <f>D53-F53</f>
        <v>0</v>
      </c>
      <c r="M53" s="29"/>
      <c r="N53" s="6"/>
    </row>
    <row r="54" spans="1:14" ht="15.75">
      <c r="A54" s="28"/>
      <c r="B54" s="29"/>
      <c r="C54" s="38"/>
      <c r="D54" s="59"/>
      <c r="E54" s="38"/>
      <c r="F54" s="38"/>
      <c r="G54" s="38"/>
      <c r="H54" s="38"/>
      <c r="I54" s="38"/>
      <c r="J54" s="38"/>
      <c r="K54" s="38"/>
      <c r="L54" s="59"/>
      <c r="M54" s="29"/>
      <c r="N54" s="6"/>
    </row>
    <row r="55" spans="1:14" ht="15.75">
      <c r="A55" s="28"/>
      <c r="B55" s="29" t="s">
        <v>35</v>
      </c>
      <c r="C55" s="38">
        <f>SUM(C52:C54)</f>
        <v>181000</v>
      </c>
      <c r="D55" s="60">
        <v>167803</v>
      </c>
      <c r="E55" s="38"/>
      <c r="F55" s="38">
        <f>SUM(F52:F54)</f>
        <v>5395</v>
      </c>
      <c r="G55" s="38"/>
      <c r="H55" s="38">
        <f>SUM(H52:H54)</f>
        <v>781</v>
      </c>
      <c r="I55" s="38"/>
      <c r="J55" s="38">
        <f>SUM(J52:J54)</f>
        <v>0</v>
      </c>
      <c r="K55" s="38"/>
      <c r="L55" s="60">
        <f>SUM(L52:L54)</f>
        <v>163189</v>
      </c>
      <c r="M55" s="29"/>
      <c r="N55" s="6"/>
    </row>
    <row r="56" spans="1:14" ht="15.75">
      <c r="A56" s="28"/>
      <c r="B56" s="29"/>
      <c r="C56" s="38"/>
      <c r="D56" s="38"/>
      <c r="E56" s="38"/>
      <c r="F56" s="38"/>
      <c r="G56" s="38"/>
      <c r="H56" s="38"/>
      <c r="I56" s="38"/>
      <c r="J56" s="38"/>
      <c r="K56" s="38"/>
      <c r="L56" s="60"/>
      <c r="M56" s="29"/>
      <c r="N56" s="6"/>
    </row>
    <row r="57" spans="1:14" ht="15.75">
      <c r="A57" s="8"/>
      <c r="B57" s="155" t="s">
        <v>36</v>
      </c>
      <c r="C57" s="61"/>
      <c r="D57" s="61"/>
      <c r="E57" s="61"/>
      <c r="F57" s="61"/>
      <c r="G57" s="61"/>
      <c r="H57" s="61"/>
      <c r="I57" s="61"/>
      <c r="J57" s="61"/>
      <c r="K57" s="61"/>
      <c r="L57" s="62"/>
      <c r="M57" s="10"/>
      <c r="N57" s="6"/>
    </row>
    <row r="58" spans="1:14" ht="15.75">
      <c r="A58" s="8"/>
      <c r="B58" s="10"/>
      <c r="C58" s="61"/>
      <c r="D58" s="61"/>
      <c r="E58" s="61"/>
      <c r="F58" s="61"/>
      <c r="G58" s="61"/>
      <c r="H58" s="61"/>
      <c r="I58" s="61"/>
      <c r="J58" s="61"/>
      <c r="K58" s="61"/>
      <c r="L58" s="62"/>
      <c r="M58" s="10"/>
      <c r="N58" s="6"/>
    </row>
    <row r="59" spans="1:14" ht="15.75">
      <c r="A59" s="28"/>
      <c r="B59" s="29" t="s">
        <v>33</v>
      </c>
      <c r="C59" s="38"/>
      <c r="D59" s="38"/>
      <c r="E59" s="38"/>
      <c r="F59" s="38"/>
      <c r="G59" s="38"/>
      <c r="H59" s="38"/>
      <c r="I59" s="38"/>
      <c r="J59" s="38"/>
      <c r="K59" s="38"/>
      <c r="L59" s="60"/>
      <c r="M59" s="29"/>
      <c r="N59" s="6"/>
    </row>
    <row r="60" spans="1:14" ht="15.75">
      <c r="A60" s="28"/>
      <c r="B60" s="29" t="s">
        <v>34</v>
      </c>
      <c r="C60" s="38"/>
      <c r="D60" s="38"/>
      <c r="E60" s="38"/>
      <c r="F60" s="38"/>
      <c r="G60" s="38"/>
      <c r="H60" s="38"/>
      <c r="I60" s="38"/>
      <c r="J60" s="38"/>
      <c r="K60" s="38"/>
      <c r="L60" s="60"/>
      <c r="M60" s="29"/>
      <c r="N60" s="6"/>
    </row>
    <row r="61" spans="1:14" ht="15.75">
      <c r="A61" s="28"/>
      <c r="B61" s="29"/>
      <c r="C61" s="38"/>
      <c r="D61" s="38"/>
      <c r="E61" s="38"/>
      <c r="F61" s="38"/>
      <c r="G61" s="38"/>
      <c r="H61" s="38"/>
      <c r="I61" s="38"/>
      <c r="J61" s="38"/>
      <c r="K61" s="38"/>
      <c r="L61" s="60"/>
      <c r="M61" s="29"/>
      <c r="N61" s="6"/>
    </row>
    <row r="62" spans="1:14" ht="15.75">
      <c r="A62" s="28"/>
      <c r="B62" s="29" t="s">
        <v>35</v>
      </c>
      <c r="C62" s="38"/>
      <c r="D62" s="38"/>
      <c r="E62" s="38"/>
      <c r="F62" s="38"/>
      <c r="G62" s="38"/>
      <c r="H62" s="38"/>
      <c r="I62" s="38"/>
      <c r="J62" s="38"/>
      <c r="K62" s="38"/>
      <c r="L62" s="38"/>
      <c r="M62" s="29"/>
      <c r="N62" s="6"/>
    </row>
    <row r="63" spans="1:14" ht="15.75">
      <c r="A63" s="28"/>
      <c r="B63" s="29"/>
      <c r="C63" s="38"/>
      <c r="D63" s="38"/>
      <c r="E63" s="38"/>
      <c r="F63" s="38"/>
      <c r="G63" s="38"/>
      <c r="H63" s="38"/>
      <c r="I63" s="38"/>
      <c r="J63" s="38"/>
      <c r="K63" s="38"/>
      <c r="L63" s="38"/>
      <c r="M63" s="29"/>
      <c r="N63" s="6"/>
    </row>
    <row r="64" spans="1:14" ht="15.75">
      <c r="A64" s="28"/>
      <c r="B64" s="29" t="s">
        <v>37</v>
      </c>
      <c r="C64" s="38">
        <v>0</v>
      </c>
      <c r="D64" s="38">
        <v>0</v>
      </c>
      <c r="E64" s="38"/>
      <c r="F64" s="38"/>
      <c r="G64" s="38"/>
      <c r="H64" s="38"/>
      <c r="I64" s="38"/>
      <c r="J64" s="38"/>
      <c r="K64" s="38"/>
      <c r="L64" s="59">
        <f>D64-F64+H64-J64</f>
        <v>0</v>
      </c>
      <c r="M64" s="29"/>
      <c r="N64" s="6"/>
    </row>
    <row r="65" spans="1:14" ht="15.75">
      <c r="A65" s="28"/>
      <c r="B65" s="29" t="s">
        <v>38</v>
      </c>
      <c r="C65" s="38">
        <v>0</v>
      </c>
      <c r="D65" s="38">
        <v>0</v>
      </c>
      <c r="E65" s="38"/>
      <c r="F65" s="38"/>
      <c r="G65" s="38"/>
      <c r="H65" s="38"/>
      <c r="I65" s="38"/>
      <c r="J65" s="38"/>
      <c r="K65" s="38"/>
      <c r="L65" s="60">
        <v>0</v>
      </c>
      <c r="M65" s="29"/>
      <c r="N65" s="6"/>
    </row>
    <row r="66" spans="1:14" ht="15.75">
      <c r="A66" s="28"/>
      <c r="B66" s="29" t="s">
        <v>39</v>
      </c>
      <c r="C66" s="38">
        <v>0</v>
      </c>
      <c r="D66" s="38">
        <f>L120</f>
        <v>0</v>
      </c>
      <c r="E66" s="38"/>
      <c r="F66" s="38"/>
      <c r="G66" s="38"/>
      <c r="H66" s="38"/>
      <c r="I66" s="38"/>
      <c r="J66" s="38"/>
      <c r="K66" s="38"/>
      <c r="L66" s="60">
        <f>SUM(C66:K66)</f>
        <v>0</v>
      </c>
      <c r="M66" s="29"/>
      <c r="N66" s="6"/>
    </row>
    <row r="67" spans="1:14" ht="15.75">
      <c r="A67" s="28"/>
      <c r="B67" s="29" t="s">
        <v>40</v>
      </c>
      <c r="C67" s="60">
        <f>SUM(C55:C66)</f>
        <v>181000</v>
      </c>
      <c r="D67" s="60">
        <f>SUM(D55:D66)</f>
        <v>167803</v>
      </c>
      <c r="E67" s="38"/>
      <c r="F67" s="60"/>
      <c r="G67" s="38"/>
      <c r="H67" s="60"/>
      <c r="I67" s="38"/>
      <c r="J67" s="60"/>
      <c r="K67" s="38"/>
      <c r="L67" s="60">
        <f>SUM(L55:L66)</f>
        <v>163189</v>
      </c>
      <c r="M67" s="29"/>
      <c r="N67" s="6"/>
    </row>
    <row r="68" spans="1:14" ht="15.75">
      <c r="A68" s="28"/>
      <c r="B68" s="29"/>
      <c r="C68" s="38"/>
      <c r="D68" s="38"/>
      <c r="E68" s="38"/>
      <c r="F68" s="38"/>
      <c r="G68" s="38"/>
      <c r="H68" s="38"/>
      <c r="I68" s="38"/>
      <c r="J68" s="38"/>
      <c r="K68" s="38"/>
      <c r="L68" s="60"/>
      <c r="M68" s="29"/>
      <c r="N68" s="6"/>
    </row>
    <row r="69" spans="1:14" ht="15.75">
      <c r="A69" s="8"/>
      <c r="B69" s="10"/>
      <c r="C69" s="10"/>
      <c r="D69" s="10"/>
      <c r="E69" s="10"/>
      <c r="F69" s="10"/>
      <c r="G69" s="10"/>
      <c r="H69" s="10"/>
      <c r="I69" s="10"/>
      <c r="J69" s="10"/>
      <c r="K69" s="10"/>
      <c r="L69" s="10"/>
      <c r="M69" s="10"/>
      <c r="N69" s="6"/>
    </row>
    <row r="70" spans="1:14" ht="15.75">
      <c r="A70" s="8"/>
      <c r="B70" s="57" t="s">
        <v>41</v>
      </c>
      <c r="C70" s="17"/>
      <c r="D70" s="17"/>
      <c r="E70" s="17"/>
      <c r="F70" s="17"/>
      <c r="G70" s="17"/>
      <c r="H70" s="17"/>
      <c r="I70" s="21"/>
      <c r="J70" s="21" t="s">
        <v>171</v>
      </c>
      <c r="K70" s="21"/>
      <c r="L70" s="21" t="s">
        <v>184</v>
      </c>
      <c r="M70" s="10"/>
      <c r="N70" s="6"/>
    </row>
    <row r="71" spans="1:14" ht="15.75">
      <c r="A71" s="28"/>
      <c r="B71" s="29" t="s">
        <v>42</v>
      </c>
      <c r="C71" s="29"/>
      <c r="D71" s="29"/>
      <c r="E71" s="29"/>
      <c r="F71" s="29"/>
      <c r="G71" s="29"/>
      <c r="H71" s="29"/>
      <c r="I71" s="29"/>
      <c r="J71" s="38">
        <v>0</v>
      </c>
      <c r="K71" s="29"/>
      <c r="L71" s="59">
        <v>0</v>
      </c>
      <c r="M71" s="29"/>
      <c r="N71" s="6"/>
    </row>
    <row r="72" spans="1:14" ht="15.75">
      <c r="A72" s="28"/>
      <c r="B72" s="29" t="s">
        <v>43</v>
      </c>
      <c r="C72" s="46" t="s">
        <v>138</v>
      </c>
      <c r="D72" s="64">
        <v>36549.12</v>
      </c>
      <c r="E72" s="29"/>
      <c r="F72" s="29"/>
      <c r="G72" s="29"/>
      <c r="H72" s="29"/>
      <c r="I72" s="29"/>
      <c r="J72" s="38">
        <v>5395</v>
      </c>
      <c r="K72" s="29"/>
      <c r="L72" s="59"/>
      <c r="M72" s="29"/>
      <c r="N72" s="6"/>
    </row>
    <row r="73" spans="1:14" ht="15.75">
      <c r="A73" s="28"/>
      <c r="B73" s="29" t="s">
        <v>44</v>
      </c>
      <c r="C73" s="29"/>
      <c r="D73" s="29"/>
      <c r="E73" s="29"/>
      <c r="F73" s="29"/>
      <c r="G73" s="29"/>
      <c r="H73" s="29"/>
      <c r="I73" s="29"/>
      <c r="J73" s="38"/>
      <c r="K73" s="29"/>
      <c r="L73" s="59">
        <f>1241+33+20+64+1270+9+59+1310+70+30-835+13</f>
        <v>3284</v>
      </c>
      <c r="M73" s="29"/>
      <c r="N73" s="6"/>
    </row>
    <row r="74" spans="1:14" ht="15.75">
      <c r="A74" s="28"/>
      <c r="B74" s="29" t="s">
        <v>45</v>
      </c>
      <c r="C74" s="29"/>
      <c r="D74" s="29"/>
      <c r="E74" s="29"/>
      <c r="F74" s="29"/>
      <c r="G74" s="29"/>
      <c r="H74" s="29"/>
      <c r="I74" s="29"/>
      <c r="J74" s="38"/>
      <c r="K74" s="29"/>
      <c r="L74" s="59">
        <v>260</v>
      </c>
      <c r="M74" s="29"/>
      <c r="N74" s="6"/>
    </row>
    <row r="75" spans="1:14" ht="15.75">
      <c r="A75" s="28"/>
      <c r="B75" s="29" t="s">
        <v>46</v>
      </c>
      <c r="C75" s="29"/>
      <c r="D75" s="29"/>
      <c r="E75" s="29"/>
      <c r="F75" s="29"/>
      <c r="G75" s="29"/>
      <c r="H75" s="29"/>
      <c r="I75" s="29"/>
      <c r="J75" s="38">
        <f>SUM(J71:J74)</f>
        <v>5395</v>
      </c>
      <c r="K75" s="29"/>
      <c r="L75" s="60">
        <f>SUM(L71:L74)</f>
        <v>3544</v>
      </c>
      <c r="M75" s="29"/>
      <c r="N75" s="6"/>
    </row>
    <row r="76" spans="1:14" ht="15.75">
      <c r="A76" s="28"/>
      <c r="B76" s="29" t="s">
        <v>47</v>
      </c>
      <c r="C76" s="29"/>
      <c r="D76" s="29"/>
      <c r="E76" s="29"/>
      <c r="F76" s="29"/>
      <c r="G76" s="29"/>
      <c r="H76" s="29"/>
      <c r="I76" s="29"/>
      <c r="J76" s="38">
        <v>0</v>
      </c>
      <c r="K76" s="29"/>
      <c r="L76" s="59">
        <v>0</v>
      </c>
      <c r="M76" s="29"/>
      <c r="N76" s="6"/>
    </row>
    <row r="77" spans="1:14" ht="15.75">
      <c r="A77" s="28"/>
      <c r="B77" s="29" t="s">
        <v>48</v>
      </c>
      <c r="C77" s="29"/>
      <c r="D77" s="29"/>
      <c r="E77" s="29"/>
      <c r="F77" s="29"/>
      <c r="G77" s="29"/>
      <c r="H77" s="29"/>
      <c r="I77" s="29"/>
      <c r="J77" s="38">
        <f>J75+J76</f>
        <v>5395</v>
      </c>
      <c r="K77" s="29"/>
      <c r="L77" s="60">
        <f>L75+L76</f>
        <v>3544</v>
      </c>
      <c r="M77" s="29"/>
      <c r="N77" s="6"/>
    </row>
    <row r="78" spans="1:14" ht="15.75">
      <c r="A78" s="28"/>
      <c r="B78" s="185" t="s">
        <v>49</v>
      </c>
      <c r="C78" s="65"/>
      <c r="D78" s="29"/>
      <c r="E78" s="29"/>
      <c r="F78" s="29"/>
      <c r="G78" s="29"/>
      <c r="H78" s="29"/>
      <c r="I78" s="29"/>
      <c r="J78" s="38"/>
      <c r="K78" s="29"/>
      <c r="L78" s="59"/>
      <c r="M78" s="29"/>
      <c r="N78" s="6"/>
    </row>
    <row r="79" spans="1:14" ht="15.75">
      <c r="A79" s="28">
        <v>1</v>
      </c>
      <c r="B79" s="29" t="s">
        <v>50</v>
      </c>
      <c r="C79" s="29"/>
      <c r="D79" s="29"/>
      <c r="E79" s="29"/>
      <c r="F79" s="29"/>
      <c r="G79" s="29"/>
      <c r="H79" s="29"/>
      <c r="I79" s="29"/>
      <c r="J79" s="29"/>
      <c r="K79" s="29"/>
      <c r="L79" s="59">
        <v>0</v>
      </c>
      <c r="M79" s="29"/>
      <c r="N79" s="6"/>
    </row>
    <row r="80" spans="1:14" ht="15.75">
      <c r="A80" s="28">
        <v>2</v>
      </c>
      <c r="B80" s="29" t="s">
        <v>51</v>
      </c>
      <c r="C80" s="29"/>
      <c r="D80" s="29"/>
      <c r="E80" s="29"/>
      <c r="F80" s="29"/>
      <c r="G80" s="29"/>
      <c r="H80" s="29"/>
      <c r="I80" s="29"/>
      <c r="J80" s="29"/>
      <c r="K80" s="29"/>
      <c r="L80" s="59">
        <v>-4</v>
      </c>
      <c r="M80" s="29"/>
      <c r="N80" s="6"/>
    </row>
    <row r="81" spans="1:14" ht="15.75">
      <c r="A81" s="28">
        <v>3</v>
      </c>
      <c r="B81" s="29" t="s">
        <v>52</v>
      </c>
      <c r="C81" s="29"/>
      <c r="D81" s="29"/>
      <c r="E81" s="29"/>
      <c r="F81" s="29"/>
      <c r="G81" s="29"/>
      <c r="H81" s="29"/>
      <c r="I81" s="29"/>
      <c r="J81" s="29"/>
      <c r="K81" s="29"/>
      <c r="L81" s="59">
        <v>-134</v>
      </c>
      <c r="M81" s="29"/>
      <c r="N81" s="6"/>
    </row>
    <row r="82" spans="1:14" ht="15.75">
      <c r="A82" s="28">
        <v>4</v>
      </c>
      <c r="B82" s="29" t="s">
        <v>53</v>
      </c>
      <c r="C82" s="29"/>
      <c r="D82" s="29"/>
      <c r="E82" s="29"/>
      <c r="F82" s="29"/>
      <c r="G82" s="29"/>
      <c r="H82" s="29"/>
      <c r="I82" s="29"/>
      <c r="J82" s="29"/>
      <c r="K82" s="29"/>
      <c r="L82" s="59">
        <v>-213</v>
      </c>
      <c r="M82" s="29"/>
      <c r="N82" s="6"/>
    </row>
    <row r="83" spans="1:14" ht="15.75">
      <c r="A83" s="28">
        <v>5</v>
      </c>
      <c r="B83" s="29" t="s">
        <v>54</v>
      </c>
      <c r="C83" s="29"/>
      <c r="D83" s="29"/>
      <c r="E83" s="29"/>
      <c r="F83" s="29"/>
      <c r="G83" s="29"/>
      <c r="H83" s="29"/>
      <c r="I83" s="29"/>
      <c r="J83" s="29"/>
      <c r="K83" s="29"/>
      <c r="L83" s="59">
        <v>-2400</v>
      </c>
      <c r="M83" s="29"/>
      <c r="N83" s="6"/>
    </row>
    <row r="84" spans="1:14" ht="15.75">
      <c r="A84" s="28">
        <v>6</v>
      </c>
      <c r="B84" s="29" t="s">
        <v>55</v>
      </c>
      <c r="C84" s="29"/>
      <c r="D84" s="29"/>
      <c r="E84" s="29"/>
      <c r="F84" s="29"/>
      <c r="G84" s="29"/>
      <c r="H84" s="29"/>
      <c r="I84" s="29"/>
      <c r="J84" s="29"/>
      <c r="K84" s="29"/>
      <c r="L84" s="59">
        <v>-3</v>
      </c>
      <c r="M84" s="29"/>
      <c r="N84" s="6"/>
    </row>
    <row r="85" spans="1:14" ht="15.75">
      <c r="A85" s="28">
        <v>7</v>
      </c>
      <c r="B85" s="29" t="s">
        <v>56</v>
      </c>
      <c r="C85" s="29"/>
      <c r="D85" s="29"/>
      <c r="E85" s="29"/>
      <c r="F85" s="29"/>
      <c r="G85" s="29"/>
      <c r="H85" s="29"/>
      <c r="I85" s="29"/>
      <c r="J85" s="29"/>
      <c r="K85" s="29"/>
      <c r="L85" s="59">
        <v>-301</v>
      </c>
      <c r="M85" s="29"/>
      <c r="N85" s="6"/>
    </row>
    <row r="86" spans="1:14" ht="15.75">
      <c r="A86" s="28">
        <v>8</v>
      </c>
      <c r="B86" s="29" t="s">
        <v>57</v>
      </c>
      <c r="C86" s="29"/>
      <c r="D86" s="29"/>
      <c r="E86" s="29"/>
      <c r="F86" s="29"/>
      <c r="G86" s="29"/>
      <c r="H86" s="29"/>
      <c r="I86" s="29"/>
      <c r="J86" s="29"/>
      <c r="K86" s="29"/>
      <c r="L86" s="59">
        <v>0</v>
      </c>
      <c r="M86" s="29"/>
      <c r="N86" s="6"/>
    </row>
    <row r="87" spans="1:14" ht="15.75">
      <c r="A87" s="28">
        <v>9</v>
      </c>
      <c r="B87" s="29" t="s">
        <v>58</v>
      </c>
      <c r="C87" s="29"/>
      <c r="D87" s="29"/>
      <c r="E87" s="29"/>
      <c r="F87" s="29"/>
      <c r="G87" s="29"/>
      <c r="H87" s="29"/>
      <c r="I87" s="29"/>
      <c r="J87" s="29"/>
      <c r="K87" s="29"/>
      <c r="L87" s="59">
        <v>0</v>
      </c>
      <c r="M87" s="29"/>
      <c r="N87" s="6"/>
    </row>
    <row r="88" spans="1:14" ht="15.75">
      <c r="A88" s="28">
        <v>10</v>
      </c>
      <c r="B88" s="29" t="s">
        <v>59</v>
      </c>
      <c r="C88" s="29"/>
      <c r="D88" s="29"/>
      <c r="E88" s="29"/>
      <c r="F88" s="29"/>
      <c r="G88" s="29"/>
      <c r="H88" s="29"/>
      <c r="I88" s="29"/>
      <c r="J88" s="29"/>
      <c r="K88" s="29"/>
      <c r="L88" s="59">
        <v>-129</v>
      </c>
      <c r="M88" s="29"/>
      <c r="N88" s="6"/>
    </row>
    <row r="89" spans="1:14" ht="15.75">
      <c r="A89" s="28">
        <v>11</v>
      </c>
      <c r="B89" s="29" t="s">
        <v>60</v>
      </c>
      <c r="C89" s="29"/>
      <c r="D89" s="29"/>
      <c r="E89" s="29"/>
      <c r="F89" s="29"/>
      <c r="G89" s="29"/>
      <c r="H89" s="29"/>
      <c r="I89" s="29"/>
      <c r="J89" s="29"/>
      <c r="K89" s="29"/>
      <c r="L89" s="59">
        <v>0</v>
      </c>
      <c r="M89" s="29"/>
      <c r="N89" s="6"/>
    </row>
    <row r="90" spans="1:14" ht="15.75">
      <c r="A90" s="28">
        <v>12</v>
      </c>
      <c r="B90" s="29" t="s">
        <v>61</v>
      </c>
      <c r="C90" s="29"/>
      <c r="D90" s="29"/>
      <c r="E90" s="29"/>
      <c r="F90" s="29"/>
      <c r="G90" s="29"/>
      <c r="H90" s="29"/>
      <c r="I90" s="29"/>
      <c r="J90" s="29"/>
      <c r="K90" s="29"/>
      <c r="L90" s="59">
        <f>-L77-SUM(L80:L89)</f>
        <v>-360</v>
      </c>
      <c r="M90" s="29"/>
      <c r="N90" s="6"/>
    </row>
    <row r="91" spans="1:14" ht="15.75">
      <c r="A91" s="28"/>
      <c r="B91" s="185" t="s">
        <v>62</v>
      </c>
      <c r="C91" s="65"/>
      <c r="D91" s="29"/>
      <c r="E91" s="29"/>
      <c r="F91" s="29"/>
      <c r="G91" s="29"/>
      <c r="H91" s="29"/>
      <c r="I91" s="29"/>
      <c r="J91" s="29"/>
      <c r="K91" s="29"/>
      <c r="L91" s="66"/>
      <c r="M91" s="29"/>
      <c r="N91" s="6"/>
    </row>
    <row r="92" spans="1:14" ht="15.75">
      <c r="A92" s="28"/>
      <c r="B92" s="29" t="s">
        <v>63</v>
      </c>
      <c r="C92" s="65"/>
      <c r="D92" s="29"/>
      <c r="E92" s="29"/>
      <c r="F92" s="29"/>
      <c r="G92" s="29"/>
      <c r="H92" s="29"/>
      <c r="I92" s="29"/>
      <c r="J92" s="38">
        <f>-J136</f>
        <v>-37</v>
      </c>
      <c r="K92" s="38"/>
      <c r="L92" s="59"/>
      <c r="M92" s="29"/>
      <c r="N92" s="6"/>
    </row>
    <row r="93" spans="1:14" ht="15.75">
      <c r="A93" s="28"/>
      <c r="B93" s="29" t="s">
        <v>64</v>
      </c>
      <c r="C93" s="29"/>
      <c r="D93" s="29"/>
      <c r="E93" s="29"/>
      <c r="F93" s="29"/>
      <c r="G93" s="29"/>
      <c r="H93" s="29"/>
      <c r="I93" s="29"/>
      <c r="J93" s="38">
        <f>-H136</f>
        <v>-744</v>
      </c>
      <c r="K93" s="38"/>
      <c r="L93" s="59"/>
      <c r="M93" s="29"/>
      <c r="N93" s="6"/>
    </row>
    <row r="94" spans="1:14" ht="15.75">
      <c r="A94" s="28"/>
      <c r="B94" s="29" t="s">
        <v>65</v>
      </c>
      <c r="C94" s="29"/>
      <c r="D94" s="29"/>
      <c r="E94" s="29"/>
      <c r="F94" s="29"/>
      <c r="G94" s="29"/>
      <c r="H94" s="29"/>
      <c r="I94" s="29"/>
      <c r="J94" s="38">
        <v>-4614</v>
      </c>
      <c r="K94" s="38"/>
      <c r="L94" s="59"/>
      <c r="M94" s="29"/>
      <c r="N94" s="6"/>
    </row>
    <row r="95" spans="1:14" ht="15.75">
      <c r="A95" s="28"/>
      <c r="B95" s="29" t="s">
        <v>66</v>
      </c>
      <c r="C95" s="29"/>
      <c r="D95" s="29"/>
      <c r="E95" s="29"/>
      <c r="F95" s="29"/>
      <c r="G95" s="29"/>
      <c r="H95" s="29"/>
      <c r="I95" s="29"/>
      <c r="J95" s="38">
        <v>0</v>
      </c>
      <c r="K95" s="38"/>
      <c r="L95" s="59"/>
      <c r="M95" s="29"/>
      <c r="N95" s="6"/>
    </row>
    <row r="96" spans="1:14" ht="15.75">
      <c r="A96" s="28"/>
      <c r="B96" s="29" t="s">
        <v>67</v>
      </c>
      <c r="C96" s="29"/>
      <c r="D96" s="29"/>
      <c r="E96" s="29"/>
      <c r="F96" s="29"/>
      <c r="G96" s="29"/>
      <c r="H96" s="29"/>
      <c r="I96" s="29"/>
      <c r="J96" s="38">
        <f>SUM(J78:J95)</f>
        <v>-5395</v>
      </c>
      <c r="K96" s="38"/>
      <c r="L96" s="38">
        <f>SUM(L78:L95)</f>
        <v>-3544</v>
      </c>
      <c r="M96" s="29"/>
      <c r="N96" s="6"/>
    </row>
    <row r="97" spans="1:14" ht="15.75">
      <c r="A97" s="28"/>
      <c r="B97" s="29" t="s">
        <v>68</v>
      </c>
      <c r="C97" s="29"/>
      <c r="D97" s="29"/>
      <c r="E97" s="29"/>
      <c r="F97" s="29"/>
      <c r="G97" s="29"/>
      <c r="H97" s="29"/>
      <c r="I97" s="29"/>
      <c r="J97" s="38">
        <f>J77+J96</f>
        <v>0</v>
      </c>
      <c r="K97" s="38"/>
      <c r="L97" s="38">
        <f>L77+L96</f>
        <v>0</v>
      </c>
      <c r="M97" s="29"/>
      <c r="N97" s="6"/>
    </row>
    <row r="98" spans="1:14" ht="15.75">
      <c r="A98" s="28"/>
      <c r="B98" s="29"/>
      <c r="C98" s="29"/>
      <c r="D98" s="29"/>
      <c r="E98" s="29"/>
      <c r="F98" s="29"/>
      <c r="G98" s="29"/>
      <c r="H98" s="29"/>
      <c r="I98" s="29"/>
      <c r="J98" s="38"/>
      <c r="K98" s="38"/>
      <c r="L98" s="38"/>
      <c r="M98" s="29"/>
      <c r="N98" s="6"/>
    </row>
    <row r="99" spans="1:14" ht="15.75">
      <c r="A99" s="8"/>
      <c r="B99" s="10"/>
      <c r="C99" s="10"/>
      <c r="D99" s="10"/>
      <c r="E99" s="10"/>
      <c r="F99" s="10"/>
      <c r="G99" s="10"/>
      <c r="H99" s="10"/>
      <c r="I99" s="10"/>
      <c r="J99" s="10"/>
      <c r="K99" s="10"/>
      <c r="L99" s="58"/>
      <c r="M99" s="10"/>
      <c r="N99" s="6"/>
    </row>
    <row r="100" spans="1:14" ht="19.5" thickBot="1">
      <c r="A100" s="132"/>
      <c r="B100" s="133" t="s">
        <v>195</v>
      </c>
      <c r="C100" s="134"/>
      <c r="D100" s="134"/>
      <c r="E100" s="134"/>
      <c r="F100" s="134"/>
      <c r="G100" s="134"/>
      <c r="H100" s="134"/>
      <c r="I100" s="134"/>
      <c r="J100" s="134"/>
      <c r="K100" s="134"/>
      <c r="L100" s="140"/>
      <c r="M100" s="136"/>
      <c r="N100" s="6"/>
    </row>
    <row r="101" spans="1:14" ht="15.75">
      <c r="A101" s="2"/>
      <c r="B101" s="77" t="s">
        <v>69</v>
      </c>
      <c r="C101" s="18"/>
      <c r="D101" s="5"/>
      <c r="E101" s="5"/>
      <c r="F101" s="5"/>
      <c r="G101" s="5"/>
      <c r="H101" s="5"/>
      <c r="I101" s="5"/>
      <c r="J101" s="5"/>
      <c r="K101" s="5"/>
      <c r="L101" s="56"/>
      <c r="M101" s="5"/>
      <c r="N101" s="6"/>
    </row>
    <row r="102" spans="1:14" ht="15.75">
      <c r="A102" s="8"/>
      <c r="B102" s="24"/>
      <c r="C102" s="16"/>
      <c r="D102" s="10"/>
      <c r="E102" s="10"/>
      <c r="F102" s="10"/>
      <c r="G102" s="10"/>
      <c r="H102" s="10"/>
      <c r="I102" s="10"/>
      <c r="J102" s="10"/>
      <c r="K102" s="10"/>
      <c r="L102" s="58"/>
      <c r="M102" s="10"/>
      <c r="N102" s="6"/>
    </row>
    <row r="103" spans="1:14" ht="15.75">
      <c r="A103" s="8"/>
      <c r="B103" s="186" t="s">
        <v>70</v>
      </c>
      <c r="C103" s="16"/>
      <c r="D103" s="10"/>
      <c r="E103" s="10"/>
      <c r="F103" s="10"/>
      <c r="G103" s="10"/>
      <c r="H103" s="10"/>
      <c r="I103" s="10"/>
      <c r="J103" s="10"/>
      <c r="K103" s="10"/>
      <c r="L103" s="58"/>
      <c r="M103" s="10"/>
      <c r="N103" s="6"/>
    </row>
    <row r="104" spans="1:14" ht="15.75">
      <c r="A104" s="28"/>
      <c r="B104" s="29" t="s">
        <v>71</v>
      </c>
      <c r="C104" s="29"/>
      <c r="D104" s="29"/>
      <c r="E104" s="29"/>
      <c r="F104" s="29"/>
      <c r="G104" s="29"/>
      <c r="H104" s="29"/>
      <c r="I104" s="29"/>
      <c r="J104" s="29"/>
      <c r="K104" s="29"/>
      <c r="L104" s="59">
        <v>3620</v>
      </c>
      <c r="M104" s="29"/>
      <c r="N104" s="6"/>
    </row>
    <row r="105" spans="1:14" ht="15.75">
      <c r="A105" s="28"/>
      <c r="B105" s="29" t="s">
        <v>72</v>
      </c>
      <c r="C105" s="29"/>
      <c r="D105" s="29"/>
      <c r="E105" s="29"/>
      <c r="F105" s="29"/>
      <c r="G105" s="29"/>
      <c r="H105" s="29"/>
      <c r="I105" s="29"/>
      <c r="J105" s="29"/>
      <c r="K105" s="29"/>
      <c r="L105" s="59">
        <v>3620</v>
      </c>
      <c r="M105" s="29"/>
      <c r="N105" s="6"/>
    </row>
    <row r="106" spans="1:14" ht="15.75">
      <c r="A106" s="28"/>
      <c r="B106" s="29" t="s">
        <v>73</v>
      </c>
      <c r="C106" s="29"/>
      <c r="D106" s="29"/>
      <c r="E106" s="29"/>
      <c r="F106" s="29"/>
      <c r="G106" s="29"/>
      <c r="H106" s="29"/>
      <c r="I106" s="29"/>
      <c r="J106" s="29"/>
      <c r="K106" s="29"/>
      <c r="L106" s="59">
        <v>0</v>
      </c>
      <c r="M106" s="29"/>
      <c r="N106" s="6"/>
    </row>
    <row r="107" spans="1:14" ht="15.75">
      <c r="A107" s="28"/>
      <c r="B107" s="29" t="s">
        <v>74</v>
      </c>
      <c r="C107" s="29"/>
      <c r="D107" s="29"/>
      <c r="E107" s="29"/>
      <c r="F107" s="29"/>
      <c r="G107" s="29"/>
      <c r="H107" s="29"/>
      <c r="I107" s="29"/>
      <c r="J107" s="29"/>
      <c r="K107" s="29"/>
      <c r="L107" s="59">
        <v>0</v>
      </c>
      <c r="M107" s="29"/>
      <c r="N107" s="6"/>
    </row>
    <row r="108" spans="1:14" ht="15.75">
      <c r="A108" s="28"/>
      <c r="B108" s="29" t="s">
        <v>75</v>
      </c>
      <c r="C108" s="29"/>
      <c r="D108" s="29"/>
      <c r="E108" s="29"/>
      <c r="F108" s="29"/>
      <c r="G108" s="29"/>
      <c r="H108" s="29"/>
      <c r="I108" s="29"/>
      <c r="J108" s="29"/>
      <c r="K108" s="29"/>
      <c r="L108" s="59">
        <v>0</v>
      </c>
      <c r="M108" s="29"/>
      <c r="N108" s="6"/>
    </row>
    <row r="109" spans="1:14" ht="15.75">
      <c r="A109" s="28"/>
      <c r="B109" s="29" t="s">
        <v>54</v>
      </c>
      <c r="C109" s="29"/>
      <c r="D109" s="29"/>
      <c r="E109" s="29"/>
      <c r="F109" s="29"/>
      <c r="G109" s="29"/>
      <c r="H109" s="29"/>
      <c r="I109" s="29"/>
      <c r="J109" s="29"/>
      <c r="K109" s="29"/>
      <c r="L109" s="59">
        <v>0</v>
      </c>
      <c r="M109" s="29"/>
      <c r="N109" s="6"/>
    </row>
    <row r="110" spans="1:14" ht="15.75">
      <c r="A110" s="28"/>
      <c r="B110" s="29" t="s">
        <v>56</v>
      </c>
      <c r="C110" s="29"/>
      <c r="D110" s="29"/>
      <c r="E110" s="29"/>
      <c r="F110" s="29"/>
      <c r="G110" s="29"/>
      <c r="H110" s="29"/>
      <c r="I110" s="29"/>
      <c r="J110" s="29"/>
      <c r="K110" s="29"/>
      <c r="L110" s="59">
        <v>0</v>
      </c>
      <c r="M110" s="29"/>
      <c r="N110" s="6"/>
    </row>
    <row r="111" spans="1:14" ht="15.75">
      <c r="A111" s="28"/>
      <c r="B111" s="29" t="s">
        <v>76</v>
      </c>
      <c r="C111" s="29"/>
      <c r="D111" s="29"/>
      <c r="E111" s="29"/>
      <c r="F111" s="29"/>
      <c r="G111" s="29"/>
      <c r="H111" s="29"/>
      <c r="I111" s="29"/>
      <c r="J111" s="29"/>
      <c r="K111" s="29"/>
      <c r="L111" s="59">
        <f>SUM(L105:L109)</f>
        <v>3620</v>
      </c>
      <c r="M111" s="29"/>
      <c r="N111" s="6"/>
    </row>
    <row r="112" spans="1:14" ht="15.75">
      <c r="A112" s="28"/>
      <c r="B112" s="29"/>
      <c r="C112" s="29"/>
      <c r="D112" s="29"/>
      <c r="E112" s="29"/>
      <c r="F112" s="29"/>
      <c r="G112" s="29"/>
      <c r="H112" s="29"/>
      <c r="I112" s="29"/>
      <c r="J112" s="29"/>
      <c r="K112" s="29"/>
      <c r="L112" s="67"/>
      <c r="M112" s="29"/>
      <c r="N112" s="6"/>
    </row>
    <row r="113" spans="1:14" ht="15.75">
      <c r="A113" s="8"/>
      <c r="B113" s="186" t="s">
        <v>38</v>
      </c>
      <c r="C113" s="10"/>
      <c r="D113" s="10"/>
      <c r="E113" s="10"/>
      <c r="F113" s="10"/>
      <c r="G113" s="10"/>
      <c r="H113" s="10"/>
      <c r="I113" s="10"/>
      <c r="J113" s="10"/>
      <c r="K113" s="10"/>
      <c r="L113" s="58"/>
      <c r="M113" s="10"/>
      <c r="N113" s="6"/>
    </row>
    <row r="114" spans="1:14" ht="15.75">
      <c r="A114" s="28"/>
      <c r="B114" s="29" t="s">
        <v>77</v>
      </c>
      <c r="C114" s="29"/>
      <c r="D114" s="68"/>
      <c r="E114" s="29"/>
      <c r="F114" s="29"/>
      <c r="G114" s="29"/>
      <c r="H114" s="29"/>
      <c r="I114" s="29"/>
      <c r="J114" s="29"/>
      <c r="K114" s="29"/>
      <c r="L114" s="69" t="s">
        <v>173</v>
      </c>
      <c r="M114" s="29"/>
      <c r="N114" s="6"/>
    </row>
    <row r="115" spans="1:14" ht="15.75">
      <c r="A115" s="28"/>
      <c r="B115" s="29" t="s">
        <v>78</v>
      </c>
      <c r="C115" s="31"/>
      <c r="D115" s="31"/>
      <c r="E115" s="31"/>
      <c r="F115" s="31"/>
      <c r="G115" s="31"/>
      <c r="H115" s="31"/>
      <c r="I115" s="31"/>
      <c r="J115" s="31"/>
      <c r="K115" s="31"/>
      <c r="L115" s="69" t="s">
        <v>173</v>
      </c>
      <c r="M115" s="29"/>
      <c r="N115" s="6"/>
    </row>
    <row r="116" spans="1:14" ht="15.75">
      <c r="A116" s="28"/>
      <c r="B116" s="29" t="s">
        <v>79</v>
      </c>
      <c r="C116" s="29"/>
      <c r="D116" s="29"/>
      <c r="E116" s="29"/>
      <c r="F116" s="29"/>
      <c r="G116" s="29"/>
      <c r="H116" s="29"/>
      <c r="I116" s="29"/>
      <c r="J116" s="29"/>
      <c r="K116" s="29"/>
      <c r="L116" s="69" t="s">
        <v>173</v>
      </c>
      <c r="M116" s="29"/>
      <c r="N116" s="6"/>
    </row>
    <row r="117" spans="1:14" ht="15.75">
      <c r="A117" s="28"/>
      <c r="B117" s="29" t="s">
        <v>80</v>
      </c>
      <c r="C117" s="29"/>
      <c r="D117" s="29"/>
      <c r="E117" s="29"/>
      <c r="F117" s="29"/>
      <c r="G117" s="29"/>
      <c r="H117" s="29"/>
      <c r="I117" s="29"/>
      <c r="J117" s="29"/>
      <c r="K117" s="29"/>
      <c r="L117" s="69" t="s">
        <v>173</v>
      </c>
      <c r="M117" s="29"/>
      <c r="N117" s="6"/>
    </row>
    <row r="118" spans="1:14" ht="15.75">
      <c r="A118" s="28"/>
      <c r="B118" s="29"/>
      <c r="C118" s="29"/>
      <c r="D118" s="29"/>
      <c r="E118" s="29"/>
      <c r="F118" s="29"/>
      <c r="G118" s="29"/>
      <c r="H118" s="29"/>
      <c r="I118" s="29"/>
      <c r="J118" s="29"/>
      <c r="K118" s="29"/>
      <c r="L118" s="67"/>
      <c r="M118" s="29"/>
      <c r="N118" s="6"/>
    </row>
    <row r="119" spans="1:14" ht="15.75">
      <c r="A119" s="8"/>
      <c r="B119" s="186" t="s">
        <v>81</v>
      </c>
      <c r="C119" s="16"/>
      <c r="D119" s="10"/>
      <c r="E119" s="10"/>
      <c r="F119" s="10"/>
      <c r="G119" s="10"/>
      <c r="H119" s="10"/>
      <c r="I119" s="10"/>
      <c r="J119" s="10"/>
      <c r="K119" s="10"/>
      <c r="L119" s="70"/>
      <c r="M119" s="10"/>
      <c r="N119" s="6"/>
    </row>
    <row r="120" spans="1:14" ht="15.75">
      <c r="A120" s="28"/>
      <c r="B120" s="29" t="s">
        <v>82</v>
      </c>
      <c r="C120" s="29"/>
      <c r="D120" s="29"/>
      <c r="E120" s="29"/>
      <c r="F120" s="29"/>
      <c r="G120" s="29"/>
      <c r="H120" s="29"/>
      <c r="I120" s="29"/>
      <c r="J120" s="29"/>
      <c r="K120" s="29"/>
      <c r="L120" s="59">
        <v>0</v>
      </c>
      <c r="M120" s="29"/>
      <c r="N120" s="6"/>
    </row>
    <row r="121" spans="1:14" ht="15.75">
      <c r="A121" s="28"/>
      <c r="B121" s="29" t="s">
        <v>83</v>
      </c>
      <c r="C121" s="29"/>
      <c r="D121" s="29"/>
      <c r="E121" s="29"/>
      <c r="F121" s="29"/>
      <c r="G121" s="29"/>
      <c r="H121" s="29"/>
      <c r="I121" s="29"/>
      <c r="J121" s="29"/>
      <c r="K121" s="29"/>
      <c r="L121" s="59">
        <v>0</v>
      </c>
      <c r="M121" s="29"/>
      <c r="N121" s="6"/>
    </row>
    <row r="122" spans="1:14" ht="15.75">
      <c r="A122" s="28"/>
      <c r="B122" s="29" t="s">
        <v>84</v>
      </c>
      <c r="C122" s="29"/>
      <c r="D122" s="29"/>
      <c r="E122" s="29"/>
      <c r="F122" s="29"/>
      <c r="G122" s="29"/>
      <c r="H122" s="29"/>
      <c r="I122" s="29"/>
      <c r="J122" s="29"/>
      <c r="K122" s="29"/>
      <c r="L122" s="59">
        <f>L121+L120</f>
        <v>0</v>
      </c>
      <c r="M122" s="29"/>
      <c r="N122" s="6"/>
    </row>
    <row r="123" spans="1:14" ht="15.75">
      <c r="A123" s="28"/>
      <c r="B123" s="29" t="s">
        <v>85</v>
      </c>
      <c r="C123" s="29"/>
      <c r="D123" s="29"/>
      <c r="E123" s="29"/>
      <c r="F123" s="29"/>
      <c r="G123" s="29"/>
      <c r="H123" s="71"/>
      <c r="I123" s="29"/>
      <c r="J123" s="29"/>
      <c r="K123" s="29"/>
      <c r="L123" s="59">
        <v>0</v>
      </c>
      <c r="M123" s="29"/>
      <c r="N123" s="6"/>
    </row>
    <row r="124" spans="1:14" ht="15.75">
      <c r="A124" s="28"/>
      <c r="B124" s="29" t="s">
        <v>86</v>
      </c>
      <c r="C124" s="29"/>
      <c r="D124" s="29"/>
      <c r="E124" s="29"/>
      <c r="F124" s="29"/>
      <c r="G124" s="29"/>
      <c r="H124" s="29"/>
      <c r="I124" s="29"/>
      <c r="J124" s="29"/>
      <c r="K124" s="29"/>
      <c r="L124" s="59">
        <f>L122+L123</f>
        <v>0</v>
      </c>
      <c r="M124" s="29"/>
      <c r="N124" s="6"/>
    </row>
    <row r="125" spans="1:14" ht="15.75">
      <c r="A125" s="28"/>
      <c r="B125" s="29"/>
      <c r="C125" s="29"/>
      <c r="D125" s="29"/>
      <c r="E125" s="29"/>
      <c r="F125" s="29"/>
      <c r="G125" s="29"/>
      <c r="H125" s="29"/>
      <c r="I125" s="29"/>
      <c r="J125" s="29"/>
      <c r="K125" s="29"/>
      <c r="L125" s="67"/>
      <c r="M125" s="29"/>
      <c r="N125" s="6"/>
    </row>
    <row r="126" spans="1:14" ht="15.75">
      <c r="A126" s="2"/>
      <c r="B126" s="5"/>
      <c r="C126" s="5"/>
      <c r="D126" s="5"/>
      <c r="E126" s="5"/>
      <c r="F126" s="5"/>
      <c r="G126" s="5"/>
      <c r="H126" s="5"/>
      <c r="I126" s="5"/>
      <c r="J126" s="5"/>
      <c r="K126" s="5"/>
      <c r="L126" s="56"/>
      <c r="M126" s="5"/>
      <c r="N126" s="6"/>
    </row>
    <row r="127" spans="1:14" ht="15.75">
      <c r="A127" s="8"/>
      <c r="B127" s="186" t="s">
        <v>87</v>
      </c>
      <c r="C127" s="16"/>
      <c r="D127" s="10"/>
      <c r="E127" s="10"/>
      <c r="F127" s="10"/>
      <c r="G127" s="10"/>
      <c r="H127" s="10"/>
      <c r="I127" s="10"/>
      <c r="J127" s="10"/>
      <c r="K127" s="10"/>
      <c r="L127" s="58"/>
      <c r="M127" s="10"/>
      <c r="N127" s="6"/>
    </row>
    <row r="128" spans="1:14" ht="15.75">
      <c r="A128" s="8"/>
      <c r="B128" s="24"/>
      <c r="C128" s="16"/>
      <c r="D128" s="10"/>
      <c r="E128" s="10"/>
      <c r="F128" s="10"/>
      <c r="G128" s="10"/>
      <c r="H128" s="10"/>
      <c r="I128" s="10"/>
      <c r="J128" s="10"/>
      <c r="K128" s="10"/>
      <c r="L128" s="58"/>
      <c r="M128" s="10"/>
      <c r="N128" s="6"/>
    </row>
    <row r="129" spans="1:14" ht="15.75">
      <c r="A129" s="28"/>
      <c r="B129" s="29" t="s">
        <v>88</v>
      </c>
      <c r="C129" s="72"/>
      <c r="D129" s="29"/>
      <c r="E129" s="29"/>
      <c r="F129" s="29"/>
      <c r="G129" s="29"/>
      <c r="H129" s="29"/>
      <c r="I129" s="29"/>
      <c r="J129" s="29"/>
      <c r="K129" s="29"/>
      <c r="L129" s="59">
        <f>L55</f>
        <v>163189</v>
      </c>
      <c r="M129" s="29"/>
      <c r="N129" s="6"/>
    </row>
    <row r="130" spans="1:14" ht="15.75">
      <c r="A130" s="28"/>
      <c r="B130" s="29" t="s">
        <v>89</v>
      </c>
      <c r="C130" s="72"/>
      <c r="D130" s="29"/>
      <c r="E130" s="29"/>
      <c r="F130" s="29"/>
      <c r="G130" s="29"/>
      <c r="H130" s="29"/>
      <c r="I130" s="29"/>
      <c r="J130" s="29"/>
      <c r="K130" s="29"/>
      <c r="L130" s="59">
        <f>L67</f>
        <v>163189</v>
      </c>
      <c r="M130" s="29"/>
      <c r="N130" s="6"/>
    </row>
    <row r="131" spans="1:14" ht="15.75">
      <c r="A131" s="28"/>
      <c r="B131" s="29"/>
      <c r="C131" s="29"/>
      <c r="D131" s="29"/>
      <c r="E131" s="29"/>
      <c r="F131" s="29"/>
      <c r="G131" s="29"/>
      <c r="H131" s="29"/>
      <c r="I131" s="29"/>
      <c r="J131" s="29"/>
      <c r="K131" s="29"/>
      <c r="L131" s="67"/>
      <c r="M131" s="29"/>
      <c r="N131" s="6"/>
    </row>
    <row r="132" spans="1:14" ht="15.75">
      <c r="A132" s="2"/>
      <c r="B132" s="5"/>
      <c r="C132" s="5"/>
      <c r="D132" s="5"/>
      <c r="E132" s="5"/>
      <c r="F132" s="5"/>
      <c r="G132" s="5"/>
      <c r="H132" s="5"/>
      <c r="I132" s="5"/>
      <c r="J132" s="5"/>
      <c r="K132" s="5"/>
      <c r="L132" s="56"/>
      <c r="M132" s="5"/>
      <c r="N132" s="6"/>
    </row>
    <row r="133" spans="1:14" s="170" customFormat="1" ht="15.75">
      <c r="A133" s="167"/>
      <c r="B133" s="186" t="s">
        <v>90</v>
      </c>
      <c r="C133" s="155"/>
      <c r="D133" s="190"/>
      <c r="E133" s="190"/>
      <c r="F133" s="190"/>
      <c r="G133" s="190"/>
      <c r="H133" s="187" t="s">
        <v>165</v>
      </c>
      <c r="I133" s="187"/>
      <c r="J133" s="187" t="s">
        <v>172</v>
      </c>
      <c r="K133" s="155"/>
      <c r="L133" s="188" t="s">
        <v>185</v>
      </c>
      <c r="M133" s="12"/>
      <c r="N133" s="169"/>
    </row>
    <row r="134" spans="1:14" ht="15.75">
      <c r="A134" s="28"/>
      <c r="B134" s="29" t="s">
        <v>91</v>
      </c>
      <c r="C134" s="29"/>
      <c r="D134" s="29"/>
      <c r="E134" s="29"/>
      <c r="F134" s="29"/>
      <c r="G134" s="29"/>
      <c r="H134" s="59">
        <v>35000</v>
      </c>
      <c r="I134" s="29"/>
      <c r="J134" s="46" t="s">
        <v>173</v>
      </c>
      <c r="K134" s="29"/>
      <c r="L134" s="59"/>
      <c r="M134" s="29"/>
      <c r="N134" s="6"/>
    </row>
    <row r="135" spans="1:14" ht="15.75">
      <c r="A135" s="28"/>
      <c r="B135" s="29" t="s">
        <v>92</v>
      </c>
      <c r="C135" s="29"/>
      <c r="D135" s="29"/>
      <c r="E135" s="29"/>
      <c r="F135" s="29"/>
      <c r="G135" s="29"/>
      <c r="H135" s="59">
        <v>3133</v>
      </c>
      <c r="I135" s="29"/>
      <c r="J135" s="59">
        <v>419</v>
      </c>
      <c r="K135" s="29"/>
      <c r="L135" s="59">
        <f>J135+H135</f>
        <v>3552</v>
      </c>
      <c r="M135" s="29"/>
      <c r="N135" s="6"/>
    </row>
    <row r="136" spans="1:14" ht="15.75">
      <c r="A136" s="28"/>
      <c r="B136" s="29" t="s">
        <v>93</v>
      </c>
      <c r="C136" s="29"/>
      <c r="D136" s="29"/>
      <c r="E136" s="29"/>
      <c r="F136" s="29"/>
      <c r="G136" s="29"/>
      <c r="H136" s="29">
        <v>744</v>
      </c>
      <c r="I136" s="29"/>
      <c r="J136" s="29">
        <v>37</v>
      </c>
      <c r="K136" s="29"/>
      <c r="L136" s="59">
        <f>J136+H136</f>
        <v>781</v>
      </c>
      <c r="M136" s="29"/>
      <c r="N136" s="6"/>
    </row>
    <row r="137" spans="1:14" ht="15.75">
      <c r="A137" s="28"/>
      <c r="B137" s="29" t="s">
        <v>94</v>
      </c>
      <c r="C137" s="29"/>
      <c r="D137" s="29"/>
      <c r="E137" s="29"/>
      <c r="F137" s="29"/>
      <c r="G137" s="29"/>
      <c r="H137" s="59">
        <f>H135+H136</f>
        <v>3877</v>
      </c>
      <c r="I137" s="29"/>
      <c r="J137" s="59">
        <f>J136+J135</f>
        <v>456</v>
      </c>
      <c r="K137" s="29"/>
      <c r="L137" s="59">
        <f>J137+H137</f>
        <v>4333</v>
      </c>
      <c r="M137" s="29"/>
      <c r="N137" s="6"/>
    </row>
    <row r="138" spans="1:14" ht="15.75">
      <c r="A138" s="28"/>
      <c r="B138" s="29" t="s">
        <v>95</v>
      </c>
      <c r="C138" s="29"/>
      <c r="D138" s="29"/>
      <c r="E138" s="29"/>
      <c r="F138" s="29"/>
      <c r="G138" s="29"/>
      <c r="H138" s="59">
        <f>H134-H137</f>
        <v>31123</v>
      </c>
      <c r="I138" s="29"/>
      <c r="J138" s="46" t="s">
        <v>173</v>
      </c>
      <c r="K138" s="29"/>
      <c r="L138" s="59"/>
      <c r="M138" s="29"/>
      <c r="N138" s="6"/>
    </row>
    <row r="139" spans="1:14" ht="15.75">
      <c r="A139" s="28"/>
      <c r="B139" s="29"/>
      <c r="C139" s="29"/>
      <c r="D139" s="29"/>
      <c r="E139" s="29"/>
      <c r="F139" s="29"/>
      <c r="G139" s="29"/>
      <c r="H139" s="29"/>
      <c r="I139" s="29"/>
      <c r="J139" s="29"/>
      <c r="K139" s="29"/>
      <c r="L139" s="67"/>
      <c r="M139" s="29"/>
      <c r="N139" s="6"/>
    </row>
    <row r="140" spans="1:14" ht="15.75">
      <c r="A140" s="2"/>
      <c r="B140" s="5"/>
      <c r="C140" s="5"/>
      <c r="D140" s="5"/>
      <c r="E140" s="5"/>
      <c r="F140" s="5"/>
      <c r="G140" s="5"/>
      <c r="H140" s="5"/>
      <c r="I140" s="5"/>
      <c r="J140" s="5"/>
      <c r="K140" s="5"/>
      <c r="L140" s="56"/>
      <c r="M140" s="5"/>
      <c r="N140" s="6"/>
    </row>
    <row r="141" spans="1:14" ht="15.75">
      <c r="A141" s="8"/>
      <c r="B141" s="186" t="s">
        <v>96</v>
      </c>
      <c r="C141" s="16"/>
      <c r="D141" s="10"/>
      <c r="E141" s="10"/>
      <c r="F141" s="10"/>
      <c r="G141" s="10"/>
      <c r="H141" s="10"/>
      <c r="I141" s="10"/>
      <c r="J141" s="10"/>
      <c r="K141" s="10"/>
      <c r="L141" s="73"/>
      <c r="M141" s="10"/>
      <c r="N141" s="6"/>
    </row>
    <row r="142" spans="1:14" ht="15.75">
      <c r="A142" s="28"/>
      <c r="B142" s="29" t="s">
        <v>97</v>
      </c>
      <c r="C142" s="29"/>
      <c r="D142" s="29"/>
      <c r="E142" s="29"/>
      <c r="F142" s="29"/>
      <c r="G142" s="29"/>
      <c r="H142" s="29"/>
      <c r="I142" s="29"/>
      <c r="J142" s="29"/>
      <c r="K142" s="29"/>
      <c r="L142" s="66">
        <f>(L77+L80+L81+L82)/-L83</f>
        <v>1.3304166666666666</v>
      </c>
      <c r="M142" s="29" t="s">
        <v>186</v>
      </c>
      <c r="N142" s="6"/>
    </row>
    <row r="143" spans="1:14" ht="15.75">
      <c r="A143" s="28"/>
      <c r="B143" s="29" t="s">
        <v>98</v>
      </c>
      <c r="C143" s="29"/>
      <c r="D143" s="29"/>
      <c r="E143" s="29"/>
      <c r="F143" s="29"/>
      <c r="G143" s="29"/>
      <c r="H143" s="29"/>
      <c r="I143" s="29"/>
      <c r="J143" s="29"/>
      <c r="K143" s="29"/>
      <c r="L143" s="74">
        <v>1.38</v>
      </c>
      <c r="M143" s="29" t="s">
        <v>186</v>
      </c>
      <c r="N143" s="6"/>
    </row>
    <row r="144" spans="1:14" ht="15.75">
      <c r="A144" s="28"/>
      <c r="B144" s="29" t="s">
        <v>99</v>
      </c>
      <c r="C144" s="29"/>
      <c r="D144" s="29"/>
      <c r="E144" s="29"/>
      <c r="F144" s="29"/>
      <c r="G144" s="29"/>
      <c r="H144" s="29"/>
      <c r="I144" s="29"/>
      <c r="J144" s="29"/>
      <c r="K144" s="29"/>
      <c r="L144" s="66">
        <f>(L77+SUM(L80:L84))/-L85</f>
        <v>2.6245847176079735</v>
      </c>
      <c r="M144" s="29" t="s">
        <v>186</v>
      </c>
      <c r="N144" s="6"/>
    </row>
    <row r="145" spans="1:14" ht="15.75">
      <c r="A145" s="28"/>
      <c r="B145" s="29" t="s">
        <v>100</v>
      </c>
      <c r="C145" s="29"/>
      <c r="D145" s="29"/>
      <c r="E145" s="29"/>
      <c r="F145" s="29"/>
      <c r="G145" s="29"/>
      <c r="H145" s="29"/>
      <c r="I145" s="29"/>
      <c r="J145" s="29"/>
      <c r="K145" s="29"/>
      <c r="L145" s="75">
        <v>3.13</v>
      </c>
      <c r="M145" s="29" t="s">
        <v>186</v>
      </c>
      <c r="N145" s="6"/>
    </row>
    <row r="146" spans="1:14" ht="15.75">
      <c r="A146" s="28"/>
      <c r="B146" s="29"/>
      <c r="C146" s="29"/>
      <c r="D146" s="29"/>
      <c r="E146" s="29"/>
      <c r="F146" s="29"/>
      <c r="G146" s="29"/>
      <c r="H146" s="29"/>
      <c r="I146" s="29"/>
      <c r="J146" s="29"/>
      <c r="K146" s="29"/>
      <c r="L146" s="29"/>
      <c r="M146" s="29"/>
      <c r="N146" s="6"/>
    </row>
    <row r="147" spans="1:14" ht="15.75">
      <c r="A147" s="8"/>
      <c r="B147" s="15"/>
      <c r="C147" s="15"/>
      <c r="D147" s="15"/>
      <c r="E147" s="15"/>
      <c r="F147" s="15"/>
      <c r="G147" s="15"/>
      <c r="H147" s="15"/>
      <c r="I147" s="15"/>
      <c r="J147" s="15"/>
      <c r="K147" s="15"/>
      <c r="L147" s="15"/>
      <c r="M147" s="15"/>
      <c r="N147" s="6"/>
    </row>
    <row r="148" spans="1:14" ht="19.5" thickBot="1">
      <c r="A148" s="132"/>
      <c r="B148" s="133" t="s">
        <v>195</v>
      </c>
      <c r="C148" s="138"/>
      <c r="D148" s="138"/>
      <c r="E148" s="138"/>
      <c r="F148" s="138"/>
      <c r="G148" s="138"/>
      <c r="H148" s="138"/>
      <c r="I148" s="138"/>
      <c r="J148" s="138"/>
      <c r="K148" s="138"/>
      <c r="L148" s="138"/>
      <c r="M148" s="139"/>
      <c r="N148" s="6"/>
    </row>
    <row r="149" spans="1:14" ht="15.75">
      <c r="A149" s="76"/>
      <c r="B149" s="77" t="s">
        <v>101</v>
      </c>
      <c r="C149" s="78"/>
      <c r="D149" s="78"/>
      <c r="E149" s="78"/>
      <c r="F149" s="78"/>
      <c r="G149" s="79"/>
      <c r="H149" s="79"/>
      <c r="I149" s="79"/>
      <c r="J149" s="80">
        <v>36556</v>
      </c>
      <c r="K149" s="5"/>
      <c r="L149" s="5"/>
      <c r="M149" s="5"/>
      <c r="N149" s="6"/>
    </row>
    <row r="150" spans="1:14" ht="15.75">
      <c r="A150" s="82"/>
      <c r="B150" s="83"/>
      <c r="C150" s="84"/>
      <c r="D150" s="84"/>
      <c r="E150" s="84"/>
      <c r="F150" s="84"/>
      <c r="G150" s="85"/>
      <c r="H150" s="85"/>
      <c r="I150" s="85"/>
      <c r="J150" s="85"/>
      <c r="K150" s="10"/>
      <c r="L150" s="10"/>
      <c r="M150" s="10"/>
      <c r="N150" s="6"/>
    </row>
    <row r="151" spans="1:14" ht="15.75">
      <c r="A151" s="86"/>
      <c r="B151" s="40" t="s">
        <v>102</v>
      </c>
      <c r="C151" s="87"/>
      <c r="D151" s="87"/>
      <c r="E151" s="87"/>
      <c r="F151" s="87"/>
      <c r="G151" s="71"/>
      <c r="H151" s="71"/>
      <c r="I151" s="71"/>
      <c r="J151" s="88">
        <v>0.08185</v>
      </c>
      <c r="K151" s="29"/>
      <c r="L151" s="29"/>
      <c r="M151" s="29"/>
      <c r="N151" s="6"/>
    </row>
    <row r="152" spans="1:14" ht="15.75">
      <c r="A152" s="86"/>
      <c r="B152" s="40" t="s">
        <v>103</v>
      </c>
      <c r="C152" s="87"/>
      <c r="D152" s="87"/>
      <c r="E152" s="87"/>
      <c r="F152" s="87"/>
      <c r="G152" s="71"/>
      <c r="H152" s="71"/>
      <c r="I152" s="71"/>
      <c r="J152" s="45">
        <v>0.07577</v>
      </c>
      <c r="K152" s="29"/>
      <c r="L152" s="29"/>
      <c r="M152" s="29"/>
      <c r="N152" s="6"/>
    </row>
    <row r="153" spans="1:14" ht="15.75">
      <c r="A153" s="86"/>
      <c r="B153" s="40" t="s">
        <v>104</v>
      </c>
      <c r="C153" s="87"/>
      <c r="D153" s="87"/>
      <c r="E153" s="87"/>
      <c r="F153" s="87"/>
      <c r="G153" s="71"/>
      <c r="H153" s="71"/>
      <c r="I153" s="71"/>
      <c r="J153" s="88">
        <f>J151-J152</f>
        <v>0.006080000000000002</v>
      </c>
      <c r="K153" s="29"/>
      <c r="L153" s="29"/>
      <c r="M153" s="29"/>
      <c r="N153" s="6"/>
    </row>
    <row r="154" spans="1:14" ht="15.75">
      <c r="A154" s="86"/>
      <c r="B154" s="40" t="s">
        <v>105</v>
      </c>
      <c r="C154" s="87"/>
      <c r="D154" s="87"/>
      <c r="E154" s="87"/>
      <c r="F154" s="87"/>
      <c r="G154" s="71"/>
      <c r="H154" s="71"/>
      <c r="I154" s="71"/>
      <c r="J154" s="88">
        <v>0.0748</v>
      </c>
      <c r="K154" s="29"/>
      <c r="L154" s="29"/>
      <c r="M154" s="29"/>
      <c r="N154" s="6"/>
    </row>
    <row r="155" spans="1:14" ht="15.75">
      <c r="A155" s="86"/>
      <c r="B155" s="40" t="s">
        <v>106</v>
      </c>
      <c r="C155" s="87"/>
      <c r="D155" s="87"/>
      <c r="E155" s="87"/>
      <c r="F155" s="87"/>
      <c r="G155" s="71"/>
      <c r="H155" s="71"/>
      <c r="I155" s="71"/>
      <c r="J155" s="88">
        <f>L29</f>
        <v>0.06267938636818617</v>
      </c>
      <c r="K155" s="29"/>
      <c r="L155" s="29"/>
      <c r="M155" s="29"/>
      <c r="N155" s="6"/>
    </row>
    <row r="156" spans="1:14" ht="15.75">
      <c r="A156" s="86"/>
      <c r="B156" s="40" t="s">
        <v>107</v>
      </c>
      <c r="C156" s="87"/>
      <c r="D156" s="87"/>
      <c r="E156" s="87"/>
      <c r="F156" s="87"/>
      <c r="G156" s="71"/>
      <c r="H156" s="71"/>
      <c r="I156" s="71"/>
      <c r="J156" s="88">
        <f>J154-J155</f>
        <v>0.01212061363181384</v>
      </c>
      <c r="K156" s="29"/>
      <c r="L156" s="29"/>
      <c r="M156" s="29"/>
      <c r="N156" s="6"/>
    </row>
    <row r="157" spans="1:14" ht="15.75">
      <c r="A157" s="86"/>
      <c r="B157" s="40" t="s">
        <v>108</v>
      </c>
      <c r="C157" s="87"/>
      <c r="D157" s="87"/>
      <c r="E157" s="87"/>
      <c r="F157" s="87"/>
      <c r="G157" s="71"/>
      <c r="H157" s="71"/>
      <c r="I157" s="71"/>
      <c r="J157" s="89" t="s">
        <v>174</v>
      </c>
      <c r="K157" s="29"/>
      <c r="L157" s="29"/>
      <c r="M157" s="29"/>
      <c r="N157" s="6"/>
    </row>
    <row r="158" spans="1:14" ht="15.75">
      <c r="A158" s="86"/>
      <c r="B158" s="40" t="s">
        <v>109</v>
      </c>
      <c r="C158" s="87"/>
      <c r="D158" s="87"/>
      <c r="E158" s="87"/>
      <c r="F158" s="87"/>
      <c r="G158" s="71"/>
      <c r="H158" s="71"/>
      <c r="I158" s="71"/>
      <c r="J158" s="90">
        <v>19.03</v>
      </c>
      <c r="K158" s="29" t="s">
        <v>178</v>
      </c>
      <c r="L158" s="29"/>
      <c r="M158" s="29"/>
      <c r="N158" s="6"/>
    </row>
    <row r="159" spans="1:14" ht="15.75">
      <c r="A159" s="86"/>
      <c r="B159" s="40" t="s">
        <v>110</v>
      </c>
      <c r="C159" s="87"/>
      <c r="D159" s="87"/>
      <c r="E159" s="87"/>
      <c r="F159" s="87"/>
      <c r="G159" s="71"/>
      <c r="H159" s="71"/>
      <c r="I159" s="71"/>
      <c r="J159" s="90">
        <v>17.78</v>
      </c>
      <c r="K159" s="29" t="s">
        <v>178</v>
      </c>
      <c r="L159" s="29"/>
      <c r="M159" s="29"/>
      <c r="N159" s="6"/>
    </row>
    <row r="160" spans="1:14" ht="15.75">
      <c r="A160" s="86"/>
      <c r="B160" s="40" t="s">
        <v>111</v>
      </c>
      <c r="C160" s="87"/>
      <c r="D160" s="87"/>
      <c r="E160" s="87"/>
      <c r="F160" s="87"/>
      <c r="G160" s="71"/>
      <c r="H160" s="71"/>
      <c r="I160" s="71"/>
      <c r="J160" s="88">
        <f>F52/'Oct 99'!L51</f>
        <v>0.03215079587373289</v>
      </c>
      <c r="K160" s="29"/>
      <c r="L160" s="29"/>
      <c r="M160" s="29"/>
      <c r="N160" s="6"/>
    </row>
    <row r="161" spans="1:14" ht="15.75">
      <c r="A161" s="86"/>
      <c r="B161" s="40" t="s">
        <v>112</v>
      </c>
      <c r="C161" s="87"/>
      <c r="D161" s="87"/>
      <c r="E161" s="87"/>
      <c r="F161" s="87"/>
      <c r="G161" s="71"/>
      <c r="H161" s="71"/>
      <c r="I161" s="71"/>
      <c r="J161" s="88">
        <v>0.0978</v>
      </c>
      <c r="K161" s="29"/>
      <c r="L161" s="29"/>
      <c r="M161" s="29"/>
      <c r="N161" s="6"/>
    </row>
    <row r="162" spans="1:14" ht="15.75">
      <c r="A162" s="86"/>
      <c r="B162" s="40"/>
      <c r="C162" s="40"/>
      <c r="D162" s="40"/>
      <c r="E162" s="40"/>
      <c r="F162" s="40"/>
      <c r="G162" s="29"/>
      <c r="H162" s="29"/>
      <c r="I162" s="29"/>
      <c r="J162" s="67"/>
      <c r="K162" s="29"/>
      <c r="L162" s="91"/>
      <c r="M162" s="29"/>
      <c r="N162" s="6"/>
    </row>
    <row r="163" spans="1:14" ht="15.75">
      <c r="A163" s="92"/>
      <c r="B163" s="17" t="s">
        <v>113</v>
      </c>
      <c r="C163" s="93"/>
      <c r="D163" s="94"/>
      <c r="E163" s="93"/>
      <c r="F163" s="94"/>
      <c r="G163" s="93"/>
      <c r="H163" s="94"/>
      <c r="I163" s="21" t="s">
        <v>166</v>
      </c>
      <c r="J163" s="95" t="s">
        <v>175</v>
      </c>
      <c r="K163" s="10"/>
      <c r="L163" s="10"/>
      <c r="M163" s="10"/>
      <c r="N163" s="6"/>
    </row>
    <row r="164" spans="1:14" ht="15.75">
      <c r="A164" s="96"/>
      <c r="B164" s="40" t="s">
        <v>114</v>
      </c>
      <c r="C164" s="60"/>
      <c r="D164" s="60"/>
      <c r="E164" s="60"/>
      <c r="F164" s="29"/>
      <c r="G164" s="29"/>
      <c r="H164" s="29"/>
      <c r="I164" s="34">
        <v>20</v>
      </c>
      <c r="J164" s="97">
        <v>729</v>
      </c>
      <c r="K164" s="29"/>
      <c r="L164" s="91"/>
      <c r="M164" s="98"/>
      <c r="N164" s="6"/>
    </row>
    <row r="165" spans="1:14" ht="15.75">
      <c r="A165" s="96"/>
      <c r="B165" s="40" t="s">
        <v>115</v>
      </c>
      <c r="C165" s="60"/>
      <c r="D165" s="60"/>
      <c r="E165" s="60"/>
      <c r="F165" s="29"/>
      <c r="G165" s="29"/>
      <c r="H165" s="29"/>
      <c r="I165" s="34">
        <v>2</v>
      </c>
      <c r="J165" s="97">
        <v>51</v>
      </c>
      <c r="K165" s="29"/>
      <c r="L165" s="91"/>
      <c r="M165" s="98"/>
      <c r="N165" s="6"/>
    </row>
    <row r="166" spans="1:14" ht="15.75">
      <c r="A166" s="96"/>
      <c r="B166" s="189" t="s">
        <v>116</v>
      </c>
      <c r="C166" s="60"/>
      <c r="D166" s="60"/>
      <c r="E166" s="60"/>
      <c r="F166" s="29"/>
      <c r="G166" s="29"/>
      <c r="H166" s="29"/>
      <c r="I166" s="29"/>
      <c r="J166" s="97">
        <v>0</v>
      </c>
      <c r="K166" s="29"/>
      <c r="L166" s="91"/>
      <c r="M166" s="98"/>
      <c r="N166" s="6"/>
    </row>
    <row r="167" spans="1:14" ht="15.75">
      <c r="A167" s="96"/>
      <c r="B167" s="189" t="s">
        <v>117</v>
      </c>
      <c r="C167" s="60"/>
      <c r="D167" s="60"/>
      <c r="E167" s="60"/>
      <c r="F167" s="29"/>
      <c r="G167" s="29"/>
      <c r="H167" s="29"/>
      <c r="I167" s="29"/>
      <c r="J167" s="69" t="s">
        <v>173</v>
      </c>
      <c r="K167" s="29"/>
      <c r="L167" s="91"/>
      <c r="M167" s="98"/>
      <c r="N167" s="6"/>
    </row>
    <row r="168" spans="1:14" ht="15.75">
      <c r="A168" s="99"/>
      <c r="B168" s="189" t="s">
        <v>118</v>
      </c>
      <c r="C168" s="60"/>
      <c r="D168" s="40"/>
      <c r="E168" s="40"/>
      <c r="F168" s="40"/>
      <c r="G168" s="29"/>
      <c r="H168" s="29"/>
      <c r="I168" s="29"/>
      <c r="J168" s="97">
        <v>0</v>
      </c>
      <c r="K168" s="29"/>
      <c r="L168" s="91"/>
      <c r="M168" s="100"/>
      <c r="N168" s="6"/>
    </row>
    <row r="169" spans="1:14" ht="15.75">
      <c r="A169" s="96"/>
      <c r="B169" s="40" t="s">
        <v>119</v>
      </c>
      <c r="C169" s="60"/>
      <c r="D169" s="60"/>
      <c r="E169" s="60"/>
      <c r="F169" s="60"/>
      <c r="G169" s="29"/>
      <c r="H169" s="29"/>
      <c r="I169" s="29"/>
      <c r="J169" s="97">
        <v>0</v>
      </c>
      <c r="K169" s="29"/>
      <c r="L169" s="91"/>
      <c r="M169" s="100"/>
      <c r="N169" s="6"/>
    </row>
    <row r="170" spans="1:14" ht="15.75">
      <c r="A170" s="96"/>
      <c r="B170" s="40" t="s">
        <v>120</v>
      </c>
      <c r="C170" s="60"/>
      <c r="D170" s="60"/>
      <c r="E170" s="60"/>
      <c r="F170" s="60"/>
      <c r="G170" s="29"/>
      <c r="H170" s="29"/>
      <c r="I170" s="29"/>
      <c r="J170" s="97">
        <v>0</v>
      </c>
      <c r="K170" s="29"/>
      <c r="L170" s="91"/>
      <c r="M170" s="100"/>
      <c r="N170" s="6"/>
    </row>
    <row r="171" spans="1:14" ht="15.75">
      <c r="A171" s="99"/>
      <c r="B171" s="189" t="s">
        <v>121</v>
      </c>
      <c r="C171" s="60"/>
      <c r="D171" s="40"/>
      <c r="E171" s="40"/>
      <c r="F171" s="40"/>
      <c r="G171" s="29"/>
      <c r="H171" s="29"/>
      <c r="I171" s="29"/>
      <c r="J171" s="97"/>
      <c r="K171" s="29"/>
      <c r="L171" s="91"/>
      <c r="M171" s="100"/>
      <c r="N171" s="6"/>
    </row>
    <row r="172" spans="1:14" ht="15.75">
      <c r="A172" s="99"/>
      <c r="B172" s="40" t="s">
        <v>122</v>
      </c>
      <c r="C172" s="60"/>
      <c r="D172" s="40"/>
      <c r="E172" s="40"/>
      <c r="F172" s="40"/>
      <c r="G172" s="29"/>
      <c r="H172" s="29"/>
      <c r="I172" s="29"/>
      <c r="J172" s="97">
        <v>0</v>
      </c>
      <c r="K172" s="29"/>
      <c r="L172" s="91"/>
      <c r="M172" s="100"/>
      <c r="N172" s="6"/>
    </row>
    <row r="173" spans="1:14" ht="15.75">
      <c r="A173" s="96"/>
      <c r="B173" s="40" t="s">
        <v>123</v>
      </c>
      <c r="C173" s="60"/>
      <c r="D173" s="101"/>
      <c r="E173" s="101"/>
      <c r="F173" s="102"/>
      <c r="G173" s="29"/>
      <c r="H173" s="29"/>
      <c r="I173" s="29"/>
      <c r="J173" s="97">
        <v>0</v>
      </c>
      <c r="K173" s="29"/>
      <c r="L173" s="91"/>
      <c r="M173" s="100"/>
      <c r="N173" s="6"/>
    </row>
    <row r="174" spans="1:14" ht="15.75">
      <c r="A174" s="96"/>
      <c r="B174" s="40" t="s">
        <v>124</v>
      </c>
      <c r="C174" s="60"/>
      <c r="D174" s="101"/>
      <c r="E174" s="101"/>
      <c r="F174" s="102"/>
      <c r="G174" s="29"/>
      <c r="H174" s="29"/>
      <c r="I174" s="29"/>
      <c r="J174" s="97">
        <v>0</v>
      </c>
      <c r="K174" s="29"/>
      <c r="L174" s="91"/>
      <c r="M174" s="100"/>
      <c r="N174" s="6"/>
    </row>
    <row r="175" spans="1:14" ht="15.75">
      <c r="A175" s="96"/>
      <c r="B175" s="40" t="s">
        <v>125</v>
      </c>
      <c r="C175" s="60"/>
      <c r="D175" s="103"/>
      <c r="E175" s="101"/>
      <c r="F175" s="102"/>
      <c r="G175" s="29"/>
      <c r="H175" s="29"/>
      <c r="I175" s="29"/>
      <c r="J175" s="104">
        <v>0</v>
      </c>
      <c r="K175" s="29"/>
      <c r="L175" s="91"/>
      <c r="M175" s="100"/>
      <c r="N175" s="6"/>
    </row>
    <row r="176" spans="1:14" ht="15.75">
      <c r="A176" s="96"/>
      <c r="B176" s="40"/>
      <c r="C176" s="60"/>
      <c r="D176" s="103"/>
      <c r="E176" s="101"/>
      <c r="F176" s="102"/>
      <c r="G176" s="29"/>
      <c r="H176" s="29"/>
      <c r="I176" s="29"/>
      <c r="J176" s="104"/>
      <c r="K176" s="29"/>
      <c r="L176" s="91"/>
      <c r="M176" s="100"/>
      <c r="N176" s="6"/>
    </row>
    <row r="177" spans="1:14" ht="15.75">
      <c r="A177" s="8"/>
      <c r="B177" s="17" t="s">
        <v>126</v>
      </c>
      <c r="C177" s="93"/>
      <c r="D177" s="94"/>
      <c r="E177" s="93"/>
      <c r="F177" s="94"/>
      <c r="G177" s="93"/>
      <c r="H177" s="95" t="s">
        <v>166</v>
      </c>
      <c r="I177" s="21" t="s">
        <v>167</v>
      </c>
      <c r="J177" s="95" t="s">
        <v>176</v>
      </c>
      <c r="K177" s="21" t="s">
        <v>167</v>
      </c>
      <c r="L177" s="10"/>
      <c r="M177" s="105"/>
      <c r="N177" s="6"/>
    </row>
    <row r="178" spans="1:14" ht="15.75">
      <c r="A178" s="28"/>
      <c r="B178" s="60" t="s">
        <v>127</v>
      </c>
      <c r="C178" s="106"/>
      <c r="D178" s="60"/>
      <c r="E178" s="106"/>
      <c r="F178" s="29"/>
      <c r="G178" s="106"/>
      <c r="H178" s="60">
        <v>3598</v>
      </c>
      <c r="I178" s="106">
        <f>H178/H184</f>
        <v>0.9745395449620802</v>
      </c>
      <c r="J178" s="59">
        <v>159859</v>
      </c>
      <c r="K178" s="107">
        <f>J178/J184</f>
        <v>0.9795942128452285</v>
      </c>
      <c r="L178" s="91"/>
      <c r="M178" s="100"/>
      <c r="N178" s="6"/>
    </row>
    <row r="179" spans="1:14" ht="15.75">
      <c r="A179" s="28"/>
      <c r="B179" s="60" t="s">
        <v>128</v>
      </c>
      <c r="C179" s="106"/>
      <c r="D179" s="60"/>
      <c r="E179" s="106"/>
      <c r="F179" s="29"/>
      <c r="G179" s="108"/>
      <c r="H179" s="60">
        <v>36</v>
      </c>
      <c r="I179" s="106">
        <f>H179/H184</f>
        <v>0.009750812567713976</v>
      </c>
      <c r="J179" s="59">
        <v>1305</v>
      </c>
      <c r="K179" s="107">
        <f>J179/J184</f>
        <v>0.007996862533626654</v>
      </c>
      <c r="L179" s="91"/>
      <c r="M179" s="100"/>
      <c r="N179" s="6"/>
    </row>
    <row r="180" spans="1:14" ht="15.75">
      <c r="A180" s="28"/>
      <c r="B180" s="60" t="s">
        <v>129</v>
      </c>
      <c r="C180" s="106"/>
      <c r="D180" s="60"/>
      <c r="E180" s="106"/>
      <c r="F180" s="29"/>
      <c r="G180" s="108"/>
      <c r="H180" s="60">
        <v>28</v>
      </c>
      <c r="I180" s="106">
        <f>H180/H184</f>
        <v>0.007583965330444204</v>
      </c>
      <c r="J180" s="59">
        <v>992</v>
      </c>
      <c r="K180" s="107">
        <f>J180/J184</f>
        <v>0.0060788410983583455</v>
      </c>
      <c r="L180" s="91"/>
      <c r="M180" s="100"/>
      <c r="N180" s="6"/>
    </row>
    <row r="181" spans="1:14" ht="15.75">
      <c r="A181" s="28"/>
      <c r="B181" s="60" t="s">
        <v>130</v>
      </c>
      <c r="C181" s="106"/>
      <c r="D181" s="60"/>
      <c r="E181" s="106"/>
      <c r="F181" s="29"/>
      <c r="G181" s="108"/>
      <c r="H181" s="60">
        <v>30</v>
      </c>
      <c r="I181" s="106">
        <f>H181/H184</f>
        <v>0.008125677139761646</v>
      </c>
      <c r="J181" s="59">
        <v>1033</v>
      </c>
      <c r="K181" s="107">
        <f>J181/J184</f>
        <v>0.006330083522786462</v>
      </c>
      <c r="L181" s="91"/>
      <c r="M181" s="100"/>
      <c r="N181" s="6"/>
    </row>
    <row r="182" spans="1:14" ht="15.75">
      <c r="A182" s="28"/>
      <c r="B182" s="31"/>
      <c r="C182" s="106"/>
      <c r="D182" s="60"/>
      <c r="E182" s="106"/>
      <c r="F182" s="29"/>
      <c r="G182" s="108"/>
      <c r="H182" s="60"/>
      <c r="I182" s="106"/>
      <c r="J182" s="59"/>
      <c r="K182" s="107"/>
      <c r="L182" s="91"/>
      <c r="M182" s="100"/>
      <c r="N182" s="6"/>
    </row>
    <row r="183" spans="1:14" ht="15.75">
      <c r="A183" s="28"/>
      <c r="B183" s="60" t="s">
        <v>131</v>
      </c>
      <c r="C183" s="109"/>
      <c r="D183" s="98"/>
      <c r="E183" s="109"/>
      <c r="F183" s="29"/>
      <c r="G183" s="109"/>
      <c r="H183" s="98"/>
      <c r="I183" s="109"/>
      <c r="J183" s="59"/>
      <c r="K183" s="107"/>
      <c r="L183" s="91"/>
      <c r="M183" s="100"/>
      <c r="N183" s="6"/>
    </row>
    <row r="184" spans="1:14" ht="15.75">
      <c r="A184" s="28"/>
      <c r="B184" s="29"/>
      <c r="C184" s="29"/>
      <c r="D184" s="29"/>
      <c r="E184" s="29"/>
      <c r="F184" s="29"/>
      <c r="G184" s="29"/>
      <c r="H184" s="38">
        <f>SUM(H178:H182)</f>
        <v>3692</v>
      </c>
      <c r="I184" s="110">
        <f>SUM(I178:I183)</f>
        <v>1</v>
      </c>
      <c r="J184" s="59">
        <f>SUM(J178:J183)</f>
        <v>163189</v>
      </c>
      <c r="K184" s="110">
        <f>SUM(K178:K183)</f>
        <v>0.9999999999999999</v>
      </c>
      <c r="L184" s="29"/>
      <c r="M184" s="29"/>
      <c r="N184" s="6"/>
    </row>
    <row r="185" spans="1:14" ht="15.75">
      <c r="A185" s="28"/>
      <c r="B185" s="29"/>
      <c r="C185" s="29"/>
      <c r="D185" s="29"/>
      <c r="E185" s="29"/>
      <c r="F185" s="29"/>
      <c r="G185" s="29"/>
      <c r="H185" s="38"/>
      <c r="I185" s="110"/>
      <c r="J185" s="59"/>
      <c r="K185" s="110"/>
      <c r="L185" s="29"/>
      <c r="M185" s="29"/>
      <c r="N185" s="6"/>
    </row>
    <row r="186" spans="1:14" ht="15.75">
      <c r="A186" s="8"/>
      <c r="B186" s="10"/>
      <c r="C186" s="10"/>
      <c r="D186" s="10"/>
      <c r="E186" s="10"/>
      <c r="F186" s="10"/>
      <c r="G186" s="10"/>
      <c r="H186" s="61"/>
      <c r="I186" s="113"/>
      <c r="J186" s="114"/>
      <c r="K186" s="113"/>
      <c r="L186" s="10"/>
      <c r="M186" s="10"/>
      <c r="N186" s="6"/>
    </row>
    <row r="187" spans="1:14" ht="15.75">
      <c r="A187" s="115"/>
      <c r="B187" s="17" t="s">
        <v>132</v>
      </c>
      <c r="C187" s="116"/>
      <c r="D187" s="21" t="s">
        <v>147</v>
      </c>
      <c r="E187" s="19"/>
      <c r="F187" s="17" t="s">
        <v>156</v>
      </c>
      <c r="G187" s="15"/>
      <c r="H187" s="15"/>
      <c r="I187" s="15"/>
      <c r="J187" s="15"/>
      <c r="K187" s="15"/>
      <c r="L187" s="15"/>
      <c r="M187" s="15"/>
      <c r="N187" s="6"/>
    </row>
    <row r="188" spans="1:14" ht="15.75">
      <c r="A188" s="115"/>
      <c r="B188" s="15"/>
      <c r="C188" s="15"/>
      <c r="D188" s="10"/>
      <c r="E188" s="10"/>
      <c r="F188" s="10"/>
      <c r="G188" s="15"/>
      <c r="H188" s="15"/>
      <c r="I188" s="15"/>
      <c r="J188" s="15"/>
      <c r="K188" s="15"/>
      <c r="L188" s="15"/>
      <c r="M188" s="15"/>
      <c r="N188" s="6"/>
    </row>
    <row r="189" spans="1:14" ht="15.75">
      <c r="A189" s="115"/>
      <c r="B189" s="16" t="s">
        <v>133</v>
      </c>
      <c r="C189" s="117"/>
      <c r="D189" s="118" t="s">
        <v>148</v>
      </c>
      <c r="E189" s="16"/>
      <c r="F189" s="16" t="s">
        <v>157</v>
      </c>
      <c r="G189" s="117"/>
      <c r="H189" s="117"/>
      <c r="I189" s="15"/>
      <c r="J189" s="15"/>
      <c r="K189" s="15"/>
      <c r="L189" s="15"/>
      <c r="M189" s="15"/>
      <c r="N189" s="6"/>
    </row>
    <row r="190" spans="1:14" ht="15.75">
      <c r="A190" s="115"/>
      <c r="B190" s="16" t="s">
        <v>134</v>
      </c>
      <c r="C190" s="117"/>
      <c r="D190" s="118" t="s">
        <v>149</v>
      </c>
      <c r="E190" s="16"/>
      <c r="F190" s="16" t="s">
        <v>158</v>
      </c>
      <c r="G190" s="117"/>
      <c r="H190" s="117"/>
      <c r="I190" s="15"/>
      <c r="J190" s="15"/>
      <c r="K190" s="15"/>
      <c r="L190" s="15"/>
      <c r="M190" s="15"/>
      <c r="N190" s="6"/>
    </row>
    <row r="191" spans="1:14" ht="15.75">
      <c r="A191" s="115"/>
      <c r="B191" s="16"/>
      <c r="C191" s="117"/>
      <c r="D191" s="118"/>
      <c r="E191" s="16"/>
      <c r="F191" s="16"/>
      <c r="G191" s="117"/>
      <c r="H191" s="117"/>
      <c r="I191" s="15"/>
      <c r="J191" s="15"/>
      <c r="K191" s="15"/>
      <c r="L191" s="15"/>
      <c r="M191" s="15"/>
      <c r="N191" s="6"/>
    </row>
    <row r="192" spans="1:14" ht="15.75">
      <c r="A192" s="115"/>
      <c r="B192" s="16"/>
      <c r="C192" s="117"/>
      <c r="D192" s="118"/>
      <c r="E192" s="16"/>
      <c r="F192" s="16"/>
      <c r="G192" s="117"/>
      <c r="H192" s="117"/>
      <c r="I192" s="15"/>
      <c r="J192" s="15"/>
      <c r="K192" s="15"/>
      <c r="L192" s="15"/>
      <c r="M192" s="15"/>
      <c r="N192" s="6"/>
    </row>
    <row r="193" spans="1:14" ht="18.75">
      <c r="A193" s="115"/>
      <c r="B193" s="54" t="s">
        <v>195</v>
      </c>
      <c r="C193" s="15"/>
      <c r="D193" s="15"/>
      <c r="E193" s="15"/>
      <c r="F193" s="15"/>
      <c r="G193" s="15"/>
      <c r="H193" s="15"/>
      <c r="I193" s="15"/>
      <c r="J193" s="15"/>
      <c r="K193" s="15"/>
      <c r="L193" s="15"/>
      <c r="M193" s="15"/>
      <c r="N193" s="6"/>
    </row>
    <row r="194" spans="1:14" ht="15">
      <c r="A194" s="119"/>
      <c r="B194" s="119"/>
      <c r="C194" s="119"/>
      <c r="D194" s="119"/>
      <c r="E194" s="119"/>
      <c r="F194" s="119"/>
      <c r="G194" s="119"/>
      <c r="H194" s="119"/>
      <c r="I194" s="119"/>
      <c r="J194" s="119"/>
      <c r="K194" s="119"/>
      <c r="L194" s="119"/>
      <c r="M194" s="119"/>
      <c r="N194" s="7"/>
    </row>
  </sheetData>
  <printOptions horizontalCentered="1" verticalCentered="1"/>
  <pageMargins left="0.5118110236220472" right="0.5118110236220472" top="0.2755905511811024" bottom="0.6299212598425197" header="0" footer="0"/>
  <pageSetup horizontalDpi="600" verticalDpi="600" orientation="landscape" paperSize="9" scale="50" r:id="rId2"/>
  <headerFooter alignWithMargins="0">
    <oddFooter xml:space="preserve">&amp;L </oddFooter>
  </headerFooter>
  <rowBreaks count="3" manualBreakCount="3">
    <brk id="47" max="13" man="1"/>
    <brk id="100" max="13" man="1"/>
    <brk id="148" max="13" man="1"/>
  </rowBreaks>
  <drawing r:id="rId1"/>
</worksheet>
</file>

<file path=xl/worksheets/sheet4.xml><?xml version="1.0" encoding="utf-8"?>
<worksheet xmlns="http://schemas.openxmlformats.org/spreadsheetml/2006/main" xmlns:r="http://schemas.openxmlformats.org/officeDocument/2006/relationships">
  <dimension ref="A1:N19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0.77734375" style="1" customWidth="1"/>
    <col min="14" max="15" width="9.6640625" style="1" customWidth="1"/>
    <col min="16" max="16" width="9.4453125" style="1" customWidth="1"/>
    <col min="17" max="16384" width="9.6640625" style="1" customWidth="1"/>
  </cols>
  <sheetData>
    <row r="1" spans="1:14" ht="20.25">
      <c r="A1" s="2"/>
      <c r="B1" s="3" t="s">
        <v>0</v>
      </c>
      <c r="C1" s="4"/>
      <c r="D1" s="5"/>
      <c r="E1" s="5"/>
      <c r="F1" s="5"/>
      <c r="G1" s="5"/>
      <c r="H1" s="5"/>
      <c r="I1" s="5"/>
      <c r="J1" s="5"/>
      <c r="K1" s="5"/>
      <c r="L1" s="5"/>
      <c r="M1" s="5"/>
      <c r="N1" s="6"/>
    </row>
    <row r="2" spans="1:14" ht="15.75">
      <c r="A2" s="8"/>
      <c r="B2" s="9"/>
      <c r="C2" s="9"/>
      <c r="D2" s="10"/>
      <c r="E2" s="10"/>
      <c r="F2" s="10"/>
      <c r="G2" s="10"/>
      <c r="H2" s="10"/>
      <c r="I2" s="10"/>
      <c r="J2" s="10"/>
      <c r="K2" s="10"/>
      <c r="L2" s="10"/>
      <c r="M2" s="10"/>
      <c r="N2" s="6"/>
    </row>
    <row r="3" spans="1:14" ht="15.75">
      <c r="A3" s="11"/>
      <c r="B3" s="155" t="s">
        <v>1</v>
      </c>
      <c r="C3" s="10"/>
      <c r="D3" s="10"/>
      <c r="E3" s="10"/>
      <c r="F3" s="10"/>
      <c r="G3" s="10"/>
      <c r="H3" s="10"/>
      <c r="I3" s="10"/>
      <c r="J3" s="10"/>
      <c r="K3" s="10"/>
      <c r="L3" s="10"/>
      <c r="M3" s="10"/>
      <c r="N3" s="6"/>
    </row>
    <row r="4" spans="1:14" ht="15.75">
      <c r="A4" s="8"/>
      <c r="B4" s="9"/>
      <c r="C4" s="9"/>
      <c r="D4" s="10"/>
      <c r="E4" s="10"/>
      <c r="F4" s="10"/>
      <c r="G4" s="10"/>
      <c r="H4" s="10"/>
      <c r="I4" s="10"/>
      <c r="J4" s="10"/>
      <c r="K4" s="10"/>
      <c r="L4" s="10"/>
      <c r="M4" s="10"/>
      <c r="N4" s="6"/>
    </row>
    <row r="5" spans="1:14" ht="15.75">
      <c r="A5" s="8"/>
      <c r="B5" s="13" t="s">
        <v>2</v>
      </c>
      <c r="C5" s="14"/>
      <c r="D5" s="10"/>
      <c r="E5" s="10"/>
      <c r="F5" s="10"/>
      <c r="G5" s="10"/>
      <c r="H5" s="10"/>
      <c r="I5" s="10"/>
      <c r="J5" s="10"/>
      <c r="K5" s="10"/>
      <c r="L5" s="10"/>
      <c r="M5" s="10"/>
      <c r="N5" s="6"/>
    </row>
    <row r="6" spans="1:14" ht="15.75">
      <c r="A6" s="8"/>
      <c r="B6" s="13" t="s">
        <v>3</v>
      </c>
      <c r="C6" s="14"/>
      <c r="D6" s="10"/>
      <c r="E6" s="10"/>
      <c r="F6" s="10"/>
      <c r="G6" s="10"/>
      <c r="H6" s="10"/>
      <c r="I6" s="10"/>
      <c r="J6" s="10"/>
      <c r="K6" s="10"/>
      <c r="L6" s="10"/>
      <c r="M6" s="10"/>
      <c r="N6" s="6"/>
    </row>
    <row r="7" spans="1:14" ht="15.75">
      <c r="A7" s="8"/>
      <c r="B7" s="13" t="s">
        <v>4</v>
      </c>
      <c r="C7" s="14"/>
      <c r="D7" s="10"/>
      <c r="E7" s="10"/>
      <c r="F7" s="10"/>
      <c r="G7" s="10"/>
      <c r="H7" s="10"/>
      <c r="I7" s="10"/>
      <c r="J7" s="10"/>
      <c r="K7" s="10"/>
      <c r="L7" s="10"/>
      <c r="M7" s="10"/>
      <c r="N7" s="6"/>
    </row>
    <row r="8" spans="1:14" ht="15.75">
      <c r="A8" s="8"/>
      <c r="B8" s="13" t="s">
        <v>5</v>
      </c>
      <c r="C8" s="14"/>
      <c r="D8" s="10"/>
      <c r="E8" s="10"/>
      <c r="F8" s="10"/>
      <c r="G8" s="10"/>
      <c r="H8" s="10"/>
      <c r="I8" s="10"/>
      <c r="J8" s="10"/>
      <c r="K8" s="10"/>
      <c r="L8" s="10"/>
      <c r="M8" s="10"/>
      <c r="N8" s="6"/>
    </row>
    <row r="9" spans="1:14" ht="15.75">
      <c r="A9" s="8"/>
      <c r="B9" s="15"/>
      <c r="C9" s="14"/>
      <c r="D9" s="10"/>
      <c r="E9" s="10"/>
      <c r="F9" s="10"/>
      <c r="G9" s="10"/>
      <c r="H9" s="10"/>
      <c r="I9" s="10"/>
      <c r="J9" s="10"/>
      <c r="K9" s="10"/>
      <c r="L9" s="10"/>
      <c r="M9" s="10"/>
      <c r="N9" s="6"/>
    </row>
    <row r="10" spans="1:14" ht="15.75">
      <c r="A10" s="8"/>
      <c r="B10" s="13"/>
      <c r="C10" s="14"/>
      <c r="D10" s="16"/>
      <c r="E10" s="16"/>
      <c r="F10" s="10"/>
      <c r="G10" s="10"/>
      <c r="H10" s="10"/>
      <c r="I10" s="10"/>
      <c r="J10" s="10"/>
      <c r="K10" s="10"/>
      <c r="L10" s="10"/>
      <c r="M10" s="10"/>
      <c r="N10" s="6"/>
    </row>
    <row r="11" spans="1:14" ht="15.75">
      <c r="A11" s="8"/>
      <c r="B11" s="17" t="s">
        <v>6</v>
      </c>
      <c r="C11" s="16"/>
      <c r="D11" s="10"/>
      <c r="E11" s="10"/>
      <c r="F11" s="10"/>
      <c r="G11" s="10"/>
      <c r="H11" s="10"/>
      <c r="I11" s="10"/>
      <c r="J11" s="10"/>
      <c r="K11" s="10"/>
      <c r="L11" s="10"/>
      <c r="M11" s="10"/>
      <c r="N11" s="6"/>
    </row>
    <row r="12" spans="1:14" ht="15.75">
      <c r="A12" s="8"/>
      <c r="B12" s="16"/>
      <c r="C12" s="16"/>
      <c r="D12" s="10"/>
      <c r="E12" s="10"/>
      <c r="F12" s="10"/>
      <c r="G12" s="10"/>
      <c r="H12" s="10"/>
      <c r="I12" s="10"/>
      <c r="J12" s="10"/>
      <c r="K12" s="10"/>
      <c r="L12" s="10"/>
      <c r="M12" s="10"/>
      <c r="N12" s="6"/>
    </row>
    <row r="13" spans="1:14" ht="15.75">
      <c r="A13" s="2"/>
      <c r="B13" s="5"/>
      <c r="C13" s="5"/>
      <c r="D13" s="5"/>
      <c r="E13" s="5"/>
      <c r="F13" s="5"/>
      <c r="G13" s="5"/>
      <c r="H13" s="5"/>
      <c r="I13" s="5"/>
      <c r="J13" s="5"/>
      <c r="K13" s="5"/>
      <c r="L13" s="5"/>
      <c r="M13" s="5"/>
      <c r="N13" s="6"/>
    </row>
    <row r="14" spans="1:14" ht="15.75">
      <c r="A14" s="8"/>
      <c r="B14" s="17" t="s">
        <v>192</v>
      </c>
      <c r="C14" s="17"/>
      <c r="D14" s="19"/>
      <c r="E14" s="19"/>
      <c r="F14" s="19"/>
      <c r="G14" s="19"/>
      <c r="H14" s="19"/>
      <c r="I14" s="19"/>
      <c r="J14" s="19"/>
      <c r="K14" s="19"/>
      <c r="L14" s="20" t="s">
        <v>179</v>
      </c>
      <c r="M14" s="19"/>
      <c r="N14" s="6"/>
    </row>
    <row r="15" spans="1:14" ht="15.75">
      <c r="A15" s="8"/>
      <c r="B15" s="17" t="s">
        <v>193</v>
      </c>
      <c r="C15" s="17"/>
      <c r="D15" s="19"/>
      <c r="E15" s="19"/>
      <c r="F15" s="19"/>
      <c r="G15" s="19"/>
      <c r="H15" s="19"/>
      <c r="I15" s="19"/>
      <c r="J15" s="19"/>
      <c r="K15" s="19"/>
      <c r="L15" s="21" t="s">
        <v>180</v>
      </c>
      <c r="M15" s="19"/>
      <c r="N15" s="6"/>
    </row>
    <row r="16" spans="1:14" ht="15.75">
      <c r="A16" s="8"/>
      <c r="B16" s="17" t="s">
        <v>7</v>
      </c>
      <c r="C16" s="17"/>
      <c r="D16" s="19"/>
      <c r="E16" s="19"/>
      <c r="F16" s="19"/>
      <c r="G16" s="19"/>
      <c r="H16" s="19"/>
      <c r="I16" s="19"/>
      <c r="J16" s="19"/>
      <c r="K16" s="19"/>
      <c r="L16" s="22">
        <v>36663</v>
      </c>
      <c r="M16" s="19"/>
      <c r="N16" s="6"/>
    </row>
    <row r="17" spans="1:14" ht="15.75">
      <c r="A17" s="8"/>
      <c r="B17" s="10"/>
      <c r="C17" s="10"/>
      <c r="D17" s="10"/>
      <c r="E17" s="10"/>
      <c r="F17" s="10"/>
      <c r="G17" s="10"/>
      <c r="H17" s="10"/>
      <c r="I17" s="10"/>
      <c r="J17" s="10"/>
      <c r="K17" s="10"/>
      <c r="L17" s="23"/>
      <c r="M17" s="10"/>
      <c r="N17" s="6"/>
    </row>
    <row r="18" spans="1:14" ht="15.75">
      <c r="A18" s="8"/>
      <c r="B18" s="24" t="s">
        <v>8</v>
      </c>
      <c r="C18" s="10"/>
      <c r="D18" s="10"/>
      <c r="E18" s="10"/>
      <c r="F18" s="10"/>
      <c r="G18" s="10"/>
      <c r="H18" s="10"/>
      <c r="I18" s="10"/>
      <c r="J18" s="23" t="s">
        <v>168</v>
      </c>
      <c r="K18" s="10"/>
      <c r="L18" s="15"/>
      <c r="M18" s="10"/>
      <c r="N18" s="6"/>
    </row>
    <row r="19" spans="1:14" ht="15.75">
      <c r="A19" s="8"/>
      <c r="B19" s="10"/>
      <c r="C19" s="10"/>
      <c r="D19" s="10"/>
      <c r="E19" s="10"/>
      <c r="F19" s="10"/>
      <c r="G19" s="10"/>
      <c r="H19" s="10"/>
      <c r="I19" s="10"/>
      <c r="J19" s="10"/>
      <c r="K19" s="10"/>
      <c r="L19" s="25"/>
      <c r="M19" s="10"/>
      <c r="N19" s="6"/>
    </row>
    <row r="20" spans="1:14" ht="15.75">
      <c r="A20" s="8"/>
      <c r="B20" s="10"/>
      <c r="C20" s="175" t="s">
        <v>135</v>
      </c>
      <c r="D20" s="177" t="s">
        <v>139</v>
      </c>
      <c r="E20" s="177"/>
      <c r="F20" s="177" t="s">
        <v>150</v>
      </c>
      <c r="G20" s="177"/>
      <c r="H20" s="177" t="s">
        <v>159</v>
      </c>
      <c r="I20" s="195"/>
      <c r="J20" s="27"/>
      <c r="K20" s="15"/>
      <c r="L20" s="15"/>
      <c r="M20" s="10"/>
      <c r="N20" s="6"/>
    </row>
    <row r="21" spans="1:14" ht="15.75">
      <c r="A21" s="28"/>
      <c r="B21" s="29" t="s">
        <v>9</v>
      </c>
      <c r="C21" s="176" t="s">
        <v>136</v>
      </c>
      <c r="D21" s="30" t="s">
        <v>140</v>
      </c>
      <c r="E21" s="30"/>
      <c r="F21" s="30" t="s">
        <v>140</v>
      </c>
      <c r="G21" s="30"/>
      <c r="H21" s="30" t="s">
        <v>160</v>
      </c>
      <c r="I21" s="30"/>
      <c r="J21" s="30"/>
      <c r="K21" s="31"/>
      <c r="L21" s="31"/>
      <c r="M21" s="29"/>
      <c r="N21" s="6"/>
    </row>
    <row r="22" spans="1:14" ht="15.75">
      <c r="A22" s="123"/>
      <c r="B22" s="32" t="s">
        <v>10</v>
      </c>
      <c r="C22" s="32"/>
      <c r="D22" s="33" t="s">
        <v>140</v>
      </c>
      <c r="E22" s="33"/>
      <c r="F22" s="33" t="s">
        <v>140</v>
      </c>
      <c r="G22" s="33"/>
      <c r="H22" s="33" t="s">
        <v>160</v>
      </c>
      <c r="I22" s="30"/>
      <c r="J22" s="30"/>
      <c r="K22" s="31"/>
      <c r="L22" s="31"/>
      <c r="M22" s="29"/>
      <c r="N22" s="6"/>
    </row>
    <row r="23" spans="1:14" ht="15.75">
      <c r="A23" s="28"/>
      <c r="B23" s="29" t="s">
        <v>11</v>
      </c>
      <c r="C23" s="29"/>
      <c r="D23" s="34" t="s">
        <v>141</v>
      </c>
      <c r="E23" s="30"/>
      <c r="F23" s="34" t="s">
        <v>151</v>
      </c>
      <c r="G23" s="30"/>
      <c r="H23" s="34" t="s">
        <v>161</v>
      </c>
      <c r="I23" s="30"/>
      <c r="J23" s="34"/>
      <c r="K23" s="31"/>
      <c r="L23" s="31"/>
      <c r="M23" s="29"/>
      <c r="N23" s="6"/>
    </row>
    <row r="24" spans="1:14" ht="15.75">
      <c r="A24" s="28"/>
      <c r="B24" s="29"/>
      <c r="C24" s="29"/>
      <c r="D24" s="29"/>
      <c r="E24" s="30"/>
      <c r="F24" s="30"/>
      <c r="G24" s="30"/>
      <c r="H24" s="30"/>
      <c r="I24" s="30"/>
      <c r="J24" s="30"/>
      <c r="K24" s="31"/>
      <c r="L24" s="31"/>
      <c r="M24" s="29"/>
      <c r="N24" s="6"/>
    </row>
    <row r="25" spans="1:14" ht="15.75">
      <c r="A25" s="28"/>
      <c r="B25" s="29" t="s">
        <v>12</v>
      </c>
      <c r="C25" s="29"/>
      <c r="D25" s="35">
        <v>44350</v>
      </c>
      <c r="E25" s="36"/>
      <c r="F25" s="35">
        <v>119000</v>
      </c>
      <c r="G25" s="35"/>
      <c r="H25" s="35">
        <v>17650</v>
      </c>
      <c r="I25" s="35"/>
      <c r="J25" s="35"/>
      <c r="K25" s="37"/>
      <c r="L25" s="35">
        <f>H25+F25+D25</f>
        <v>181000</v>
      </c>
      <c r="M25" s="38"/>
      <c r="N25" s="6"/>
    </row>
    <row r="26" spans="1:14" ht="15.75">
      <c r="A26" s="28"/>
      <c r="B26" s="29" t="s">
        <v>13</v>
      </c>
      <c r="C26" s="124">
        <v>0.5984</v>
      </c>
      <c r="D26" s="35">
        <f>D25*C26</f>
        <v>26539.04</v>
      </c>
      <c r="E26" s="36"/>
      <c r="F26" s="35">
        <v>119000</v>
      </c>
      <c r="G26" s="35"/>
      <c r="H26" s="35">
        <v>17650</v>
      </c>
      <c r="I26" s="35"/>
      <c r="J26" s="35"/>
      <c r="K26" s="37"/>
      <c r="L26" s="35">
        <f>H26+F26+D26</f>
        <v>163189.04</v>
      </c>
      <c r="M26" s="38"/>
      <c r="N26" s="6"/>
    </row>
    <row r="27" spans="1:14" ht="15.75">
      <c r="A27" s="123"/>
      <c r="B27" s="32" t="s">
        <v>14</v>
      </c>
      <c r="C27" s="125">
        <v>0.486773</v>
      </c>
      <c r="D27" s="41">
        <f>D25*C27</f>
        <v>21588.382550000002</v>
      </c>
      <c r="E27" s="42"/>
      <c r="F27" s="41">
        <v>119000</v>
      </c>
      <c r="G27" s="41"/>
      <c r="H27" s="41">
        <v>17650</v>
      </c>
      <c r="I27" s="41"/>
      <c r="J27" s="41"/>
      <c r="K27" s="43"/>
      <c r="L27" s="41">
        <f>H27+F27+D27</f>
        <v>158238.38255</v>
      </c>
      <c r="M27" s="38"/>
      <c r="N27" s="6"/>
    </row>
    <row r="28" spans="1:14" ht="15.75">
      <c r="A28" s="28"/>
      <c r="B28" s="29" t="s">
        <v>15</v>
      </c>
      <c r="C28" s="39"/>
      <c r="D28" s="34" t="s">
        <v>142</v>
      </c>
      <c r="E28" s="29"/>
      <c r="F28" s="34" t="s">
        <v>145</v>
      </c>
      <c r="G28" s="34"/>
      <c r="H28" s="34" t="s">
        <v>162</v>
      </c>
      <c r="I28" s="34"/>
      <c r="J28" s="34"/>
      <c r="K28" s="31"/>
      <c r="L28" s="31"/>
      <c r="M28" s="29"/>
      <c r="N28" s="6"/>
    </row>
    <row r="29" spans="1:14" ht="15.75">
      <c r="A29" s="28"/>
      <c r="B29" s="29" t="s">
        <v>16</v>
      </c>
      <c r="C29" s="29"/>
      <c r="D29" s="44">
        <f>(6.34594)/100</f>
        <v>0.0634594</v>
      </c>
      <c r="E29" s="29"/>
      <c r="F29" s="44">
        <f>(6.47594)/100</f>
        <v>0.0647594</v>
      </c>
      <c r="G29" s="45"/>
      <c r="H29" s="44">
        <f>(6.87594)/100</f>
        <v>0.0687594</v>
      </c>
      <c r="I29" s="45"/>
      <c r="J29" s="44"/>
      <c r="K29" s="31"/>
      <c r="L29" s="45">
        <f>SUMPRODUCT(D29:H29,D26:H26)/L26</f>
        <v>0.06498061122840113</v>
      </c>
      <c r="M29" s="29"/>
      <c r="N29" s="6"/>
    </row>
    <row r="30" spans="1:14" ht="15.75">
      <c r="A30" s="28"/>
      <c r="B30" s="29" t="s">
        <v>17</v>
      </c>
      <c r="C30" s="29"/>
      <c r="D30" s="44">
        <f>(6.12)/100</f>
        <v>0.061200000000000004</v>
      </c>
      <c r="E30" s="29"/>
      <c r="F30" s="44">
        <f>(6.25)/100</f>
        <v>0.0625</v>
      </c>
      <c r="G30" s="45"/>
      <c r="H30" s="44">
        <f>(6.65)/100</f>
        <v>0.0665</v>
      </c>
      <c r="I30" s="45"/>
      <c r="J30" s="44"/>
      <c r="K30" s="31"/>
      <c r="L30" s="31"/>
      <c r="M30" s="29"/>
      <c r="N30" s="6"/>
    </row>
    <row r="31" spans="1:14" ht="15.75">
      <c r="A31" s="28"/>
      <c r="B31" s="29" t="s">
        <v>18</v>
      </c>
      <c r="C31" s="29"/>
      <c r="D31" s="34" t="s">
        <v>143</v>
      </c>
      <c r="E31" s="29"/>
      <c r="F31" s="34" t="s">
        <v>152</v>
      </c>
      <c r="G31" s="34"/>
      <c r="H31" s="34" t="s">
        <v>152</v>
      </c>
      <c r="I31" s="34"/>
      <c r="J31" s="34"/>
      <c r="K31" s="31"/>
      <c r="L31" s="31"/>
      <c r="M31" s="29"/>
      <c r="N31" s="6"/>
    </row>
    <row r="32" spans="1:14" ht="15.75">
      <c r="A32" s="28"/>
      <c r="B32" s="29" t="s">
        <v>19</v>
      </c>
      <c r="C32" s="29"/>
      <c r="D32" s="34" t="s">
        <v>144</v>
      </c>
      <c r="E32" s="29"/>
      <c r="F32" s="34" t="s">
        <v>153</v>
      </c>
      <c r="G32" s="34"/>
      <c r="H32" s="34" t="s">
        <v>153</v>
      </c>
      <c r="I32" s="34"/>
      <c r="J32" s="34"/>
      <c r="K32" s="31"/>
      <c r="L32" s="31"/>
      <c r="M32" s="29"/>
      <c r="N32" s="6"/>
    </row>
    <row r="33" spans="1:14" ht="15.75">
      <c r="A33" s="28"/>
      <c r="B33" s="29" t="s">
        <v>20</v>
      </c>
      <c r="C33" s="29"/>
      <c r="D33" s="34" t="s">
        <v>145</v>
      </c>
      <c r="E33" s="29"/>
      <c r="F33" s="34" t="s">
        <v>154</v>
      </c>
      <c r="G33" s="34"/>
      <c r="H33" s="34" t="s">
        <v>163</v>
      </c>
      <c r="I33" s="34"/>
      <c r="J33" s="34"/>
      <c r="K33" s="31"/>
      <c r="L33" s="31"/>
      <c r="M33" s="29"/>
      <c r="N33" s="6"/>
    </row>
    <row r="34" spans="1:14" ht="15.75">
      <c r="A34" s="28"/>
      <c r="B34" s="29"/>
      <c r="C34" s="29"/>
      <c r="D34" s="46"/>
      <c r="E34" s="46"/>
      <c r="F34" s="29"/>
      <c r="G34" s="46"/>
      <c r="H34" s="46"/>
      <c r="I34" s="46"/>
      <c r="J34" s="46"/>
      <c r="K34" s="46"/>
      <c r="L34" s="46"/>
      <c r="M34" s="29"/>
      <c r="N34" s="6"/>
    </row>
    <row r="35" spans="1:14" ht="15.75">
      <c r="A35" s="28"/>
      <c r="B35" s="29" t="s">
        <v>21</v>
      </c>
      <c r="C35" s="29"/>
      <c r="D35" s="29"/>
      <c r="E35" s="29"/>
      <c r="F35" s="29"/>
      <c r="G35" s="29"/>
      <c r="H35" s="29"/>
      <c r="I35" s="29"/>
      <c r="J35" s="29"/>
      <c r="K35" s="29"/>
      <c r="L35" s="45">
        <f>(H25)/(D25+F25)</f>
        <v>0.10805019895928987</v>
      </c>
      <c r="M35" s="29"/>
      <c r="N35" s="6"/>
    </row>
    <row r="36" spans="1:14" ht="15.75">
      <c r="A36" s="28"/>
      <c r="B36" s="29" t="s">
        <v>22</v>
      </c>
      <c r="C36" s="29"/>
      <c r="D36" s="29"/>
      <c r="E36" s="29"/>
      <c r="F36" s="29"/>
      <c r="G36" s="29"/>
      <c r="H36" s="29"/>
      <c r="I36" s="29"/>
      <c r="J36" s="29"/>
      <c r="K36" s="29"/>
      <c r="L36" s="45">
        <f>(H27)/(D27+F27)</f>
        <v>0.1255438015564537</v>
      </c>
      <c r="M36" s="29"/>
      <c r="N36" s="6"/>
    </row>
    <row r="37" spans="1:14" ht="15.75">
      <c r="A37" s="28"/>
      <c r="B37" s="29" t="s">
        <v>23</v>
      </c>
      <c r="C37" s="29"/>
      <c r="D37" s="29"/>
      <c r="E37" s="29"/>
      <c r="F37" s="29"/>
      <c r="G37" s="29"/>
      <c r="H37" s="29"/>
      <c r="I37" s="29"/>
      <c r="J37" s="34" t="s">
        <v>169</v>
      </c>
      <c r="K37" s="34" t="s">
        <v>177</v>
      </c>
      <c r="L37" s="35">
        <v>72850</v>
      </c>
      <c r="M37" s="29"/>
      <c r="N37" s="6"/>
    </row>
    <row r="38" spans="1:14" ht="15.75">
      <c r="A38" s="28"/>
      <c r="B38" s="29"/>
      <c r="C38" s="29"/>
      <c r="D38" s="29"/>
      <c r="E38" s="29"/>
      <c r="F38" s="29"/>
      <c r="G38" s="29"/>
      <c r="H38" s="29"/>
      <c r="I38" s="29"/>
      <c r="J38" s="29"/>
      <c r="K38" s="29"/>
      <c r="L38" s="47"/>
      <c r="M38" s="29"/>
      <c r="N38" s="6"/>
    </row>
    <row r="39" spans="1:14" ht="15.75">
      <c r="A39" s="28"/>
      <c r="B39" s="29" t="s">
        <v>24</v>
      </c>
      <c r="C39" s="29"/>
      <c r="D39" s="29"/>
      <c r="E39" s="29"/>
      <c r="F39" s="29"/>
      <c r="G39" s="29"/>
      <c r="H39" s="29"/>
      <c r="I39" s="29"/>
      <c r="J39" s="34"/>
      <c r="K39" s="34"/>
      <c r="L39" s="34" t="s">
        <v>181</v>
      </c>
      <c r="M39" s="29"/>
      <c r="N39" s="6"/>
    </row>
    <row r="40" spans="1:14" ht="15.75">
      <c r="A40" s="28"/>
      <c r="B40" s="32" t="s">
        <v>25</v>
      </c>
      <c r="C40" s="32"/>
      <c r="D40" s="32"/>
      <c r="E40" s="32"/>
      <c r="F40" s="32"/>
      <c r="G40" s="32"/>
      <c r="H40" s="32"/>
      <c r="I40" s="32"/>
      <c r="J40" s="48"/>
      <c r="K40" s="48"/>
      <c r="L40" s="49">
        <v>36644</v>
      </c>
      <c r="M40" s="29"/>
      <c r="N40" s="6"/>
    </row>
    <row r="41" spans="1:14" ht="15.75">
      <c r="A41" s="28"/>
      <c r="B41" s="29" t="s">
        <v>26</v>
      </c>
      <c r="C41" s="29"/>
      <c r="D41" s="29"/>
      <c r="E41" s="29"/>
      <c r="F41" s="29"/>
      <c r="G41" s="29"/>
      <c r="H41" s="29"/>
      <c r="I41" s="29">
        <f>L41-J41+1</f>
        <v>94</v>
      </c>
      <c r="J41" s="50">
        <v>36462</v>
      </c>
      <c r="K41" s="51"/>
      <c r="L41" s="50">
        <v>36555</v>
      </c>
      <c r="M41" s="29"/>
      <c r="N41" s="6"/>
    </row>
    <row r="42" spans="1:14" ht="15.75">
      <c r="A42" s="28"/>
      <c r="B42" s="29" t="s">
        <v>27</v>
      </c>
      <c r="C42" s="29"/>
      <c r="D42" s="29"/>
      <c r="E42" s="29"/>
      <c r="F42" s="29"/>
      <c r="G42" s="29"/>
      <c r="H42" s="29"/>
      <c r="I42" s="29">
        <f>L42-J42+1</f>
        <v>88</v>
      </c>
      <c r="J42" s="50">
        <v>36556</v>
      </c>
      <c r="K42" s="51"/>
      <c r="L42" s="50">
        <v>36643</v>
      </c>
      <c r="M42" s="29"/>
      <c r="N42" s="6"/>
    </row>
    <row r="43" spans="1:14" ht="15.75">
      <c r="A43" s="28"/>
      <c r="B43" s="29" t="s">
        <v>28</v>
      </c>
      <c r="C43" s="29"/>
      <c r="D43" s="29"/>
      <c r="E43" s="29"/>
      <c r="F43" s="29"/>
      <c r="G43" s="29"/>
      <c r="H43" s="29"/>
      <c r="I43" s="29"/>
      <c r="J43" s="50"/>
      <c r="K43" s="51"/>
      <c r="L43" s="50" t="s">
        <v>196</v>
      </c>
      <c r="M43" s="29"/>
      <c r="N43" s="6"/>
    </row>
    <row r="44" spans="1:14" ht="15.75">
      <c r="A44" s="28"/>
      <c r="B44" s="29" t="s">
        <v>29</v>
      </c>
      <c r="C44" s="29"/>
      <c r="D44" s="29"/>
      <c r="E44" s="29"/>
      <c r="F44" s="29"/>
      <c r="G44" s="29"/>
      <c r="H44" s="29"/>
      <c r="I44" s="29"/>
      <c r="J44" s="50"/>
      <c r="K44" s="51"/>
      <c r="L44" s="50">
        <v>36635</v>
      </c>
      <c r="M44" s="29"/>
      <c r="N44" s="6"/>
    </row>
    <row r="45" spans="1:14" ht="15.75">
      <c r="A45" s="28"/>
      <c r="B45" s="29"/>
      <c r="C45" s="29"/>
      <c r="D45" s="29"/>
      <c r="E45" s="29"/>
      <c r="F45" s="29"/>
      <c r="G45" s="29"/>
      <c r="H45" s="29"/>
      <c r="I45" s="29"/>
      <c r="J45" s="50"/>
      <c r="K45" s="51"/>
      <c r="L45" s="50"/>
      <c r="M45" s="29"/>
      <c r="N45" s="6"/>
    </row>
    <row r="46" spans="1:14" ht="15.75">
      <c r="A46" s="8"/>
      <c r="B46" s="10"/>
      <c r="C46" s="10"/>
      <c r="D46" s="10"/>
      <c r="E46" s="10"/>
      <c r="F46" s="10"/>
      <c r="G46" s="10"/>
      <c r="H46" s="10"/>
      <c r="I46" s="10"/>
      <c r="J46" s="52"/>
      <c r="K46" s="53"/>
      <c r="L46" s="52"/>
      <c r="M46" s="10"/>
      <c r="N46" s="6"/>
    </row>
    <row r="47" spans="1:14" ht="19.5" thickBot="1">
      <c r="A47" s="132"/>
      <c r="B47" s="133" t="s">
        <v>197</v>
      </c>
      <c r="C47" s="134"/>
      <c r="D47" s="134"/>
      <c r="E47" s="134"/>
      <c r="F47" s="134"/>
      <c r="G47" s="134"/>
      <c r="H47" s="134"/>
      <c r="I47" s="134"/>
      <c r="J47" s="134"/>
      <c r="K47" s="134"/>
      <c r="L47" s="135"/>
      <c r="M47" s="136"/>
      <c r="N47" s="6"/>
    </row>
    <row r="48" spans="1:14" ht="15.75">
      <c r="A48" s="2"/>
      <c r="B48" s="5"/>
      <c r="C48" s="5"/>
      <c r="D48" s="5"/>
      <c r="E48" s="5"/>
      <c r="F48" s="5"/>
      <c r="G48" s="5"/>
      <c r="H48" s="5"/>
      <c r="I48" s="5"/>
      <c r="J48" s="5"/>
      <c r="K48" s="5"/>
      <c r="L48" s="56"/>
      <c r="M48" s="5"/>
      <c r="N48" s="6"/>
    </row>
    <row r="49" spans="1:14" ht="15.75">
      <c r="A49" s="8"/>
      <c r="B49" s="57" t="s">
        <v>31</v>
      </c>
      <c r="C49" s="16"/>
      <c r="D49" s="10"/>
      <c r="E49" s="10"/>
      <c r="F49" s="10"/>
      <c r="G49" s="10"/>
      <c r="H49" s="10"/>
      <c r="I49" s="10"/>
      <c r="J49" s="10"/>
      <c r="K49" s="10"/>
      <c r="L49" s="58"/>
      <c r="M49" s="10"/>
      <c r="N49" s="6"/>
    </row>
    <row r="50" spans="1:14" ht="15.75">
      <c r="A50" s="8"/>
      <c r="B50" s="16"/>
      <c r="C50" s="16"/>
      <c r="D50" s="10"/>
      <c r="E50" s="10"/>
      <c r="F50" s="10"/>
      <c r="G50" s="10"/>
      <c r="H50" s="10"/>
      <c r="I50" s="10"/>
      <c r="J50" s="10"/>
      <c r="K50" s="10"/>
      <c r="L50" s="58"/>
      <c r="M50" s="10"/>
      <c r="N50" s="6"/>
    </row>
    <row r="51" spans="1:14" s="170" customFormat="1" ht="63">
      <c r="A51" s="191"/>
      <c r="B51" s="192" t="s">
        <v>32</v>
      </c>
      <c r="C51" s="193" t="s">
        <v>137</v>
      </c>
      <c r="D51" s="193" t="s">
        <v>146</v>
      </c>
      <c r="E51" s="193"/>
      <c r="F51" s="193" t="s">
        <v>155</v>
      </c>
      <c r="G51" s="193"/>
      <c r="H51" s="193" t="s">
        <v>164</v>
      </c>
      <c r="I51" s="193"/>
      <c r="J51" s="193" t="s">
        <v>170</v>
      </c>
      <c r="K51" s="193"/>
      <c r="L51" s="194" t="s">
        <v>183</v>
      </c>
      <c r="M51" s="168"/>
      <c r="N51" s="169"/>
    </row>
    <row r="52" spans="1:14" ht="15.75">
      <c r="A52" s="28"/>
      <c r="B52" s="29" t="s">
        <v>33</v>
      </c>
      <c r="C52" s="38">
        <v>180976</v>
      </c>
      <c r="D52" s="59">
        <v>163189</v>
      </c>
      <c r="E52" s="38"/>
      <c r="F52" s="38">
        <f>4951+3+1300</f>
        <v>6254</v>
      </c>
      <c r="G52" s="38"/>
      <c r="H52" s="38">
        <f>L136</f>
        <v>1300</v>
      </c>
      <c r="I52" s="38"/>
      <c r="J52" s="38">
        <v>0</v>
      </c>
      <c r="K52" s="38"/>
      <c r="L52" s="59">
        <f>D52-F52+H52-J52</f>
        <v>158235</v>
      </c>
      <c r="M52" s="29"/>
      <c r="N52" s="6"/>
    </row>
    <row r="53" spans="1:14" ht="15.75">
      <c r="A53" s="28"/>
      <c r="B53" s="29" t="s">
        <v>34</v>
      </c>
      <c r="C53" s="38">
        <v>24</v>
      </c>
      <c r="D53" s="59">
        <v>0</v>
      </c>
      <c r="E53" s="38"/>
      <c r="F53" s="38">
        <v>0</v>
      </c>
      <c r="G53" s="38"/>
      <c r="H53" s="38">
        <v>0</v>
      </c>
      <c r="I53" s="38"/>
      <c r="J53" s="38">
        <v>0</v>
      </c>
      <c r="K53" s="38"/>
      <c r="L53" s="59">
        <f>D53-F53</f>
        <v>0</v>
      </c>
      <c r="M53" s="29"/>
      <c r="N53" s="6"/>
    </row>
    <row r="54" spans="1:14" ht="15.75">
      <c r="A54" s="28"/>
      <c r="B54" s="29"/>
      <c r="C54" s="38"/>
      <c r="D54" s="59"/>
      <c r="E54" s="38"/>
      <c r="F54" s="38"/>
      <c r="G54" s="38"/>
      <c r="H54" s="38"/>
      <c r="I54" s="38"/>
      <c r="J54" s="38"/>
      <c r="K54" s="38"/>
      <c r="L54" s="59"/>
      <c r="M54" s="29"/>
      <c r="N54" s="6"/>
    </row>
    <row r="55" spans="1:14" ht="15.75">
      <c r="A55" s="28"/>
      <c r="B55" s="29" t="s">
        <v>35</v>
      </c>
      <c r="C55" s="38">
        <f>SUM(C52:C54)</f>
        <v>181000</v>
      </c>
      <c r="D55" s="60">
        <v>163189</v>
      </c>
      <c r="E55" s="38"/>
      <c r="F55" s="38">
        <f>SUM(F52:F54)</f>
        <v>6254</v>
      </c>
      <c r="G55" s="38"/>
      <c r="H55" s="38">
        <f>SUM(H52:H54)</f>
        <v>1300</v>
      </c>
      <c r="I55" s="38"/>
      <c r="J55" s="38">
        <f>SUM(J52:J54)</f>
        <v>0</v>
      </c>
      <c r="K55" s="38"/>
      <c r="L55" s="60">
        <f>SUM(L52:L54)</f>
        <v>158235</v>
      </c>
      <c r="M55" s="29"/>
      <c r="N55" s="6"/>
    </row>
    <row r="56" spans="1:14" ht="15.75">
      <c r="A56" s="28"/>
      <c r="B56" s="29"/>
      <c r="C56" s="38"/>
      <c r="D56" s="38"/>
      <c r="E56" s="38"/>
      <c r="F56" s="38"/>
      <c r="G56" s="38"/>
      <c r="H56" s="38"/>
      <c r="I56" s="38"/>
      <c r="J56" s="38"/>
      <c r="K56" s="38"/>
      <c r="L56" s="60"/>
      <c r="M56" s="29"/>
      <c r="N56" s="6"/>
    </row>
    <row r="57" spans="1:14" ht="15.75">
      <c r="A57" s="8"/>
      <c r="B57" s="155" t="s">
        <v>36</v>
      </c>
      <c r="C57" s="61"/>
      <c r="D57" s="61"/>
      <c r="E57" s="61"/>
      <c r="F57" s="61"/>
      <c r="G57" s="61"/>
      <c r="H57" s="61"/>
      <c r="I57" s="61"/>
      <c r="J57" s="61"/>
      <c r="K57" s="61"/>
      <c r="L57" s="62"/>
      <c r="M57" s="10"/>
      <c r="N57" s="6"/>
    </row>
    <row r="58" spans="1:14" ht="15.75">
      <c r="A58" s="8"/>
      <c r="B58" s="10"/>
      <c r="C58" s="61"/>
      <c r="D58" s="61"/>
      <c r="E58" s="61"/>
      <c r="F58" s="61"/>
      <c r="G58" s="61"/>
      <c r="H58" s="61"/>
      <c r="I58" s="61"/>
      <c r="J58" s="61"/>
      <c r="K58" s="61"/>
      <c r="L58" s="62"/>
      <c r="M58" s="10"/>
      <c r="N58" s="6"/>
    </row>
    <row r="59" spans="1:14" ht="15.75">
      <c r="A59" s="28"/>
      <c r="B59" s="29" t="s">
        <v>33</v>
      </c>
      <c r="C59" s="38"/>
      <c r="D59" s="38"/>
      <c r="E59" s="38"/>
      <c r="F59" s="38"/>
      <c r="G59" s="38"/>
      <c r="H59" s="38"/>
      <c r="I59" s="38"/>
      <c r="J59" s="38"/>
      <c r="K59" s="38"/>
      <c r="L59" s="60"/>
      <c r="M59" s="29"/>
      <c r="N59" s="6"/>
    </row>
    <row r="60" spans="1:14" ht="15.75">
      <c r="A60" s="28"/>
      <c r="B60" s="29" t="s">
        <v>34</v>
      </c>
      <c r="C60" s="38"/>
      <c r="D60" s="38"/>
      <c r="E60" s="38"/>
      <c r="F60" s="38"/>
      <c r="G60" s="38"/>
      <c r="H60" s="38"/>
      <c r="I60" s="38"/>
      <c r="J60" s="38"/>
      <c r="K60" s="38"/>
      <c r="L60" s="60"/>
      <c r="M60" s="29"/>
      <c r="N60" s="6"/>
    </row>
    <row r="61" spans="1:14" ht="15.75">
      <c r="A61" s="28"/>
      <c r="B61" s="29"/>
      <c r="C61" s="38"/>
      <c r="D61" s="38"/>
      <c r="E61" s="38"/>
      <c r="F61" s="38"/>
      <c r="G61" s="38"/>
      <c r="H61" s="38"/>
      <c r="I61" s="38"/>
      <c r="J61" s="38"/>
      <c r="K61" s="38"/>
      <c r="L61" s="60"/>
      <c r="M61" s="29"/>
      <c r="N61" s="6"/>
    </row>
    <row r="62" spans="1:14" ht="15.75">
      <c r="A62" s="28"/>
      <c r="B62" s="29" t="s">
        <v>35</v>
      </c>
      <c r="C62" s="38"/>
      <c r="D62" s="38"/>
      <c r="E62" s="38"/>
      <c r="F62" s="38"/>
      <c r="G62" s="38"/>
      <c r="H62" s="38"/>
      <c r="I62" s="38"/>
      <c r="J62" s="38"/>
      <c r="K62" s="38"/>
      <c r="L62" s="38"/>
      <c r="M62" s="29"/>
      <c r="N62" s="6"/>
    </row>
    <row r="63" spans="1:14" ht="15.75">
      <c r="A63" s="28"/>
      <c r="B63" s="29"/>
      <c r="C63" s="38"/>
      <c r="D63" s="38"/>
      <c r="E63" s="38"/>
      <c r="F63" s="38"/>
      <c r="G63" s="38"/>
      <c r="H63" s="38"/>
      <c r="I63" s="38"/>
      <c r="J63" s="38"/>
      <c r="K63" s="38"/>
      <c r="L63" s="38"/>
      <c r="M63" s="29"/>
      <c r="N63" s="6"/>
    </row>
    <row r="64" spans="1:14" ht="15.75">
      <c r="A64" s="28"/>
      <c r="B64" s="29" t="s">
        <v>37</v>
      </c>
      <c r="C64" s="38">
        <v>0</v>
      </c>
      <c r="D64" s="38">
        <v>0</v>
      </c>
      <c r="E64" s="38"/>
      <c r="F64" s="38"/>
      <c r="G64" s="38"/>
      <c r="H64" s="38"/>
      <c r="I64" s="38"/>
      <c r="J64" s="38"/>
      <c r="K64" s="38"/>
      <c r="L64" s="59">
        <f>D64-F64+H64-J64</f>
        <v>0</v>
      </c>
      <c r="M64" s="29"/>
      <c r="N64" s="6"/>
    </row>
    <row r="65" spans="1:14" ht="15.75">
      <c r="A65" s="28"/>
      <c r="B65" s="29" t="s">
        <v>38</v>
      </c>
      <c r="C65" s="38">
        <v>0</v>
      </c>
      <c r="D65" s="38">
        <v>0</v>
      </c>
      <c r="E65" s="38"/>
      <c r="F65" s="38"/>
      <c r="G65" s="38"/>
      <c r="H65" s="38"/>
      <c r="I65" s="38"/>
      <c r="J65" s="38"/>
      <c r="K65" s="38"/>
      <c r="L65" s="60">
        <v>0</v>
      </c>
      <c r="M65" s="29"/>
      <c r="N65" s="6"/>
    </row>
    <row r="66" spans="1:14" ht="15.75">
      <c r="A66" s="28"/>
      <c r="B66" s="29" t="s">
        <v>39</v>
      </c>
      <c r="C66" s="38">
        <v>0</v>
      </c>
      <c r="D66" s="38">
        <f>L120</f>
        <v>0</v>
      </c>
      <c r="E66" s="38"/>
      <c r="F66" s="38"/>
      <c r="G66" s="38"/>
      <c r="H66" s="38"/>
      <c r="I66" s="38"/>
      <c r="J66" s="38"/>
      <c r="K66" s="38"/>
      <c r="L66" s="60">
        <v>3</v>
      </c>
      <c r="M66" s="29"/>
      <c r="N66" s="6"/>
    </row>
    <row r="67" spans="1:14" ht="15.75">
      <c r="A67" s="28"/>
      <c r="B67" s="29" t="s">
        <v>40</v>
      </c>
      <c r="C67" s="60">
        <f>SUM(C55:C66)</f>
        <v>181000</v>
      </c>
      <c r="D67" s="60">
        <f>SUM(D55:D66)</f>
        <v>163189</v>
      </c>
      <c r="E67" s="38"/>
      <c r="F67" s="60"/>
      <c r="G67" s="38"/>
      <c r="H67" s="60"/>
      <c r="I67" s="38"/>
      <c r="J67" s="60"/>
      <c r="K67" s="38"/>
      <c r="L67" s="60">
        <f>SUM(L55:L66)</f>
        <v>158238</v>
      </c>
      <c r="M67" s="29"/>
      <c r="N67" s="6"/>
    </row>
    <row r="68" spans="1:14" ht="15.75">
      <c r="A68" s="28"/>
      <c r="B68" s="29"/>
      <c r="C68" s="38"/>
      <c r="D68" s="38"/>
      <c r="E68" s="38"/>
      <c r="F68" s="38"/>
      <c r="G68" s="38"/>
      <c r="H68" s="38"/>
      <c r="I68" s="38"/>
      <c r="J68" s="38"/>
      <c r="K68" s="38"/>
      <c r="L68" s="60"/>
      <c r="M68" s="29"/>
      <c r="N68" s="6"/>
    </row>
    <row r="69" spans="1:14" ht="15.75">
      <c r="A69" s="8"/>
      <c r="B69" s="10"/>
      <c r="C69" s="10"/>
      <c r="D69" s="10"/>
      <c r="E69" s="10"/>
      <c r="F69" s="10"/>
      <c r="G69" s="10"/>
      <c r="H69" s="10"/>
      <c r="I69" s="10"/>
      <c r="J69" s="10"/>
      <c r="K69" s="10"/>
      <c r="L69" s="10"/>
      <c r="M69" s="10"/>
      <c r="N69" s="6"/>
    </row>
    <row r="70" spans="1:14" ht="15.75">
      <c r="A70" s="8"/>
      <c r="B70" s="57" t="s">
        <v>41</v>
      </c>
      <c r="C70" s="17"/>
      <c r="D70" s="17"/>
      <c r="E70" s="17"/>
      <c r="F70" s="17"/>
      <c r="G70" s="17"/>
      <c r="H70" s="17"/>
      <c r="I70" s="21"/>
      <c r="J70" s="21" t="s">
        <v>171</v>
      </c>
      <c r="K70" s="21"/>
      <c r="L70" s="21" t="s">
        <v>184</v>
      </c>
      <c r="M70" s="10"/>
      <c r="N70" s="6"/>
    </row>
    <row r="71" spans="1:14" ht="15.75">
      <c r="A71" s="28"/>
      <c r="B71" s="29" t="s">
        <v>42</v>
      </c>
      <c r="C71" s="29"/>
      <c r="D71" s="29"/>
      <c r="E71" s="29"/>
      <c r="F71" s="29"/>
      <c r="G71" s="29"/>
      <c r="H71" s="29"/>
      <c r="I71" s="29"/>
      <c r="J71" s="38">
        <v>0</v>
      </c>
      <c r="K71" s="29"/>
      <c r="L71" s="59">
        <v>0</v>
      </c>
      <c r="M71" s="29"/>
      <c r="N71" s="6"/>
    </row>
    <row r="72" spans="1:14" ht="15.75">
      <c r="A72" s="28"/>
      <c r="B72" s="29" t="s">
        <v>43</v>
      </c>
      <c r="C72" s="46" t="s">
        <v>138</v>
      </c>
      <c r="D72" s="64">
        <f>L44</f>
        <v>36635</v>
      </c>
      <c r="E72" s="29"/>
      <c r="F72" s="29"/>
      <c r="G72" s="29"/>
      <c r="H72" s="29"/>
      <c r="I72" s="29"/>
      <c r="J72" s="38">
        <v>6251</v>
      </c>
      <c r="K72" s="29"/>
      <c r="L72" s="59"/>
      <c r="M72" s="29"/>
      <c r="N72" s="6"/>
    </row>
    <row r="73" spans="1:14" ht="15.75">
      <c r="A73" s="28"/>
      <c r="B73" s="29" t="s">
        <v>44</v>
      </c>
      <c r="C73" s="29"/>
      <c r="D73" s="29"/>
      <c r="E73" s="29"/>
      <c r="F73" s="29"/>
      <c r="G73" s="29"/>
      <c r="H73" s="29"/>
      <c r="I73" s="29"/>
      <c r="J73" s="38"/>
      <c r="K73" s="29"/>
      <c r="L73" s="59">
        <f>2770-17+1202+69+105-861+8</f>
        <v>3276</v>
      </c>
      <c r="M73" s="29"/>
      <c r="N73" s="6"/>
    </row>
    <row r="74" spans="1:14" ht="15.75">
      <c r="A74" s="28"/>
      <c r="B74" s="29" t="s">
        <v>45</v>
      </c>
      <c r="C74" s="29"/>
      <c r="D74" s="29"/>
      <c r="E74" s="29"/>
      <c r="F74" s="29"/>
      <c r="G74" s="29"/>
      <c r="H74" s="29"/>
      <c r="I74" s="29"/>
      <c r="J74" s="38"/>
      <c r="K74" s="29"/>
      <c r="L74" s="59">
        <v>189</v>
      </c>
      <c r="M74" s="29"/>
      <c r="N74" s="6"/>
    </row>
    <row r="75" spans="1:14" ht="15.75">
      <c r="A75" s="28"/>
      <c r="B75" s="29" t="s">
        <v>46</v>
      </c>
      <c r="C75" s="29"/>
      <c r="D75" s="29"/>
      <c r="E75" s="29"/>
      <c r="F75" s="29"/>
      <c r="G75" s="29"/>
      <c r="H75" s="29"/>
      <c r="I75" s="29"/>
      <c r="J75" s="38">
        <f>SUM(J71:J74)</f>
        <v>6251</v>
      </c>
      <c r="K75" s="29"/>
      <c r="L75" s="60">
        <f>SUM(L71:L74)</f>
        <v>3465</v>
      </c>
      <c r="M75" s="29"/>
      <c r="N75" s="6"/>
    </row>
    <row r="76" spans="1:14" ht="15.75">
      <c r="A76" s="28"/>
      <c r="B76" s="29" t="s">
        <v>47</v>
      </c>
      <c r="C76" s="29"/>
      <c r="D76" s="29"/>
      <c r="E76" s="29"/>
      <c r="F76" s="29"/>
      <c r="G76" s="29"/>
      <c r="H76" s="29"/>
      <c r="I76" s="29"/>
      <c r="J76" s="38">
        <v>0</v>
      </c>
      <c r="K76" s="29"/>
      <c r="L76" s="59">
        <v>0</v>
      </c>
      <c r="M76" s="29"/>
      <c r="N76" s="6"/>
    </row>
    <row r="77" spans="1:14" ht="15.75">
      <c r="A77" s="28"/>
      <c r="B77" s="29" t="s">
        <v>48</v>
      </c>
      <c r="C77" s="29"/>
      <c r="D77" s="29"/>
      <c r="E77" s="29"/>
      <c r="F77" s="29"/>
      <c r="G77" s="29"/>
      <c r="H77" s="29"/>
      <c r="I77" s="29"/>
      <c r="J77" s="38">
        <f>J75+J76</f>
        <v>6251</v>
      </c>
      <c r="K77" s="29"/>
      <c r="L77" s="60">
        <f>L75+L76</f>
        <v>3465</v>
      </c>
      <c r="M77" s="29"/>
      <c r="N77" s="6"/>
    </row>
    <row r="78" spans="1:14" ht="15.75">
      <c r="A78" s="28"/>
      <c r="B78" s="185" t="s">
        <v>49</v>
      </c>
      <c r="C78" s="65"/>
      <c r="D78" s="29"/>
      <c r="E78" s="29"/>
      <c r="F78" s="29"/>
      <c r="G78" s="29"/>
      <c r="H78" s="29"/>
      <c r="I78" s="29"/>
      <c r="J78" s="38"/>
      <c r="K78" s="29"/>
      <c r="L78" s="59"/>
      <c r="M78" s="29"/>
      <c r="N78" s="6"/>
    </row>
    <row r="79" spans="1:14" ht="15.75">
      <c r="A79" s="28">
        <v>1</v>
      </c>
      <c r="B79" s="29" t="s">
        <v>50</v>
      </c>
      <c r="C79" s="29"/>
      <c r="D79" s="29"/>
      <c r="E79" s="29"/>
      <c r="F79" s="29"/>
      <c r="G79" s="29"/>
      <c r="H79" s="29"/>
      <c r="I79" s="29"/>
      <c r="J79" s="29"/>
      <c r="K79" s="29"/>
      <c r="L79" s="59">
        <v>0</v>
      </c>
      <c r="M79" s="29"/>
      <c r="N79" s="6"/>
    </row>
    <row r="80" spans="1:14" ht="15.75">
      <c r="A80" s="28">
        <v>2</v>
      </c>
      <c r="B80" s="29" t="s">
        <v>51</v>
      </c>
      <c r="C80" s="29"/>
      <c r="D80" s="29"/>
      <c r="E80" s="29"/>
      <c r="F80" s="29"/>
      <c r="G80" s="29"/>
      <c r="H80" s="29"/>
      <c r="I80" s="29"/>
      <c r="J80" s="29"/>
      <c r="K80" s="29"/>
      <c r="L80" s="59">
        <v>-4</v>
      </c>
      <c r="M80" s="29"/>
      <c r="N80" s="6"/>
    </row>
    <row r="81" spans="1:14" ht="15.75">
      <c r="A81" s="28">
        <v>3</v>
      </c>
      <c r="B81" s="29" t="s">
        <v>52</v>
      </c>
      <c r="C81" s="29"/>
      <c r="D81" s="29"/>
      <c r="E81" s="29"/>
      <c r="F81" s="29"/>
      <c r="G81" s="29"/>
      <c r="H81" s="29"/>
      <c r="I81" s="29"/>
      <c r="J81" s="29"/>
      <c r="K81" s="29"/>
      <c r="L81" s="59">
        <f>-117-5</f>
        <v>-122</v>
      </c>
      <c r="M81" s="29"/>
      <c r="N81" s="6"/>
    </row>
    <row r="82" spans="1:14" ht="15.75">
      <c r="A82" s="28">
        <v>4</v>
      </c>
      <c r="B82" s="29" t="s">
        <v>53</v>
      </c>
      <c r="C82" s="29"/>
      <c r="D82" s="29"/>
      <c r="E82" s="29"/>
      <c r="F82" s="29"/>
      <c r="G82" s="29"/>
      <c r="H82" s="29"/>
      <c r="I82" s="29"/>
      <c r="J82" s="29"/>
      <c r="K82" s="29"/>
      <c r="L82" s="59">
        <v>-151</v>
      </c>
      <c r="M82" s="29"/>
      <c r="N82" s="6"/>
    </row>
    <row r="83" spans="1:14" ht="15.75">
      <c r="A83" s="28">
        <v>5</v>
      </c>
      <c r="B83" s="29" t="s">
        <v>54</v>
      </c>
      <c r="C83" s="29"/>
      <c r="D83" s="29"/>
      <c r="E83" s="29"/>
      <c r="F83" s="29"/>
      <c r="G83" s="29"/>
      <c r="H83" s="29"/>
      <c r="I83" s="29"/>
      <c r="J83" s="29"/>
      <c r="K83" s="29"/>
      <c r="L83" s="59">
        <v>-2258</v>
      </c>
      <c r="M83" s="29"/>
      <c r="N83" s="6"/>
    </row>
    <row r="84" spans="1:14" ht="15.75">
      <c r="A84" s="28">
        <v>6</v>
      </c>
      <c r="B84" s="29" t="s">
        <v>55</v>
      </c>
      <c r="C84" s="29"/>
      <c r="D84" s="29"/>
      <c r="E84" s="29"/>
      <c r="F84" s="29"/>
      <c r="G84" s="29"/>
      <c r="H84" s="29"/>
      <c r="I84" s="29"/>
      <c r="J84" s="29"/>
      <c r="K84" s="29"/>
      <c r="L84" s="59">
        <v>-3</v>
      </c>
      <c r="M84" s="29"/>
      <c r="N84" s="6"/>
    </row>
    <row r="85" spans="1:14" ht="15.75">
      <c r="A85" s="28">
        <v>7</v>
      </c>
      <c r="B85" s="29" t="s">
        <v>56</v>
      </c>
      <c r="C85" s="29"/>
      <c r="D85" s="29"/>
      <c r="E85" s="29"/>
      <c r="F85" s="29"/>
      <c r="G85" s="29"/>
      <c r="H85" s="29"/>
      <c r="I85" s="29"/>
      <c r="J85" s="29"/>
      <c r="K85" s="29"/>
      <c r="L85" s="59">
        <v>-292</v>
      </c>
      <c r="M85" s="29"/>
      <c r="N85" s="6"/>
    </row>
    <row r="86" spans="1:14" ht="15.75">
      <c r="A86" s="28">
        <v>8</v>
      </c>
      <c r="B86" s="29" t="s">
        <v>57</v>
      </c>
      <c r="C86" s="29"/>
      <c r="D86" s="29"/>
      <c r="E86" s="29"/>
      <c r="F86" s="29"/>
      <c r="G86" s="29"/>
      <c r="H86" s="29"/>
      <c r="I86" s="29"/>
      <c r="J86" s="29"/>
      <c r="K86" s="29"/>
      <c r="L86" s="59">
        <v>0</v>
      </c>
      <c r="M86" s="29"/>
      <c r="N86" s="6"/>
    </row>
    <row r="87" spans="1:14" ht="15.75">
      <c r="A87" s="28">
        <v>9</v>
      </c>
      <c r="B87" s="29" t="s">
        <v>58</v>
      </c>
      <c r="C87" s="29"/>
      <c r="D87" s="29"/>
      <c r="E87" s="29"/>
      <c r="F87" s="29"/>
      <c r="G87" s="29"/>
      <c r="H87" s="29"/>
      <c r="I87" s="29"/>
      <c r="J87" s="29"/>
      <c r="K87" s="29"/>
      <c r="L87" s="59">
        <v>-3</v>
      </c>
      <c r="M87" s="29"/>
      <c r="N87" s="6"/>
    </row>
    <row r="88" spans="1:14" ht="15.75">
      <c r="A88" s="28">
        <v>10</v>
      </c>
      <c r="B88" s="29" t="s">
        <v>59</v>
      </c>
      <c r="C88" s="29"/>
      <c r="D88" s="29"/>
      <c r="E88" s="29"/>
      <c r="F88" s="29"/>
      <c r="G88" s="29"/>
      <c r="H88" s="29"/>
      <c r="I88" s="29"/>
      <c r="J88" s="29"/>
      <c r="K88" s="29"/>
      <c r="L88" s="59">
        <v>-127</v>
      </c>
      <c r="M88" s="29"/>
      <c r="N88" s="6"/>
    </row>
    <row r="89" spans="1:14" ht="15.75">
      <c r="A89" s="28">
        <v>11</v>
      </c>
      <c r="B89" s="29" t="s">
        <v>60</v>
      </c>
      <c r="C89" s="29"/>
      <c r="D89" s="29"/>
      <c r="E89" s="29"/>
      <c r="F89" s="29"/>
      <c r="G89" s="29"/>
      <c r="H89" s="29"/>
      <c r="I89" s="29"/>
      <c r="J89" s="29"/>
      <c r="K89" s="29"/>
      <c r="L89" s="59">
        <v>0</v>
      </c>
      <c r="M89" s="29"/>
      <c r="N89" s="6"/>
    </row>
    <row r="90" spans="1:14" ht="15.75">
      <c r="A90" s="28">
        <v>12</v>
      </c>
      <c r="B90" s="29" t="s">
        <v>61</v>
      </c>
      <c r="C90" s="29"/>
      <c r="D90" s="29"/>
      <c r="E90" s="29"/>
      <c r="F90" s="29"/>
      <c r="G90" s="29"/>
      <c r="H90" s="29"/>
      <c r="I90" s="29"/>
      <c r="J90" s="29"/>
      <c r="K90" s="29"/>
      <c r="L90" s="59">
        <f>-L77-SUM(L80:L89)</f>
        <v>-505</v>
      </c>
      <c r="M90" s="29"/>
      <c r="N90" s="6"/>
    </row>
    <row r="91" spans="1:14" ht="15.75">
      <c r="A91" s="28"/>
      <c r="B91" s="185" t="s">
        <v>62</v>
      </c>
      <c r="C91" s="65"/>
      <c r="D91" s="29"/>
      <c r="E91" s="29"/>
      <c r="F91" s="29"/>
      <c r="G91" s="29"/>
      <c r="H91" s="29"/>
      <c r="I91" s="29"/>
      <c r="J91" s="29"/>
      <c r="K91" s="29"/>
      <c r="L91" s="66"/>
      <c r="M91" s="29"/>
      <c r="N91" s="6"/>
    </row>
    <row r="92" spans="1:14" ht="15.75">
      <c r="A92" s="28"/>
      <c r="B92" s="29" t="s">
        <v>63</v>
      </c>
      <c r="C92" s="65"/>
      <c r="D92" s="29"/>
      <c r="E92" s="29"/>
      <c r="F92" s="29"/>
      <c r="G92" s="29"/>
      <c r="H92" s="29"/>
      <c r="I92" s="29"/>
      <c r="J92" s="38">
        <f>-J136</f>
        <v>-11</v>
      </c>
      <c r="K92" s="38"/>
      <c r="L92" s="59"/>
      <c r="M92" s="29"/>
      <c r="N92" s="6"/>
    </row>
    <row r="93" spans="1:14" ht="15.75">
      <c r="A93" s="28"/>
      <c r="B93" s="29" t="s">
        <v>64</v>
      </c>
      <c r="C93" s="29"/>
      <c r="D93" s="29"/>
      <c r="E93" s="29"/>
      <c r="F93" s="29"/>
      <c r="G93" s="29"/>
      <c r="H93" s="29"/>
      <c r="I93" s="29"/>
      <c r="J93" s="38">
        <f>-H136</f>
        <v>-1289</v>
      </c>
      <c r="K93" s="38"/>
      <c r="L93" s="59"/>
      <c r="M93" s="29"/>
      <c r="N93" s="6"/>
    </row>
    <row r="94" spans="1:14" ht="15.75">
      <c r="A94" s="28"/>
      <c r="B94" s="29" t="s">
        <v>65</v>
      </c>
      <c r="C94" s="29"/>
      <c r="D94" s="29"/>
      <c r="E94" s="29"/>
      <c r="F94" s="29"/>
      <c r="G94" s="29"/>
      <c r="H94" s="29"/>
      <c r="I94" s="29"/>
      <c r="J94" s="38">
        <v>-4951</v>
      </c>
      <c r="K94" s="38"/>
      <c r="L94" s="59"/>
      <c r="M94" s="29"/>
      <c r="N94" s="6"/>
    </row>
    <row r="95" spans="1:14" ht="15.75">
      <c r="A95" s="28"/>
      <c r="B95" s="29" t="s">
        <v>66</v>
      </c>
      <c r="C95" s="29"/>
      <c r="D95" s="29"/>
      <c r="E95" s="29"/>
      <c r="F95" s="29"/>
      <c r="G95" s="29"/>
      <c r="H95" s="29"/>
      <c r="I95" s="29"/>
      <c r="J95" s="38">
        <v>0</v>
      </c>
      <c r="K95" s="38"/>
      <c r="L95" s="59"/>
      <c r="M95" s="29"/>
      <c r="N95" s="6"/>
    </row>
    <row r="96" spans="1:14" ht="15.75">
      <c r="A96" s="28"/>
      <c r="B96" s="29" t="s">
        <v>67</v>
      </c>
      <c r="C96" s="29"/>
      <c r="D96" s="29"/>
      <c r="E96" s="29"/>
      <c r="F96" s="29"/>
      <c r="G96" s="29"/>
      <c r="H96" s="29"/>
      <c r="I96" s="29"/>
      <c r="J96" s="38">
        <f>SUM(J78:J95)</f>
        <v>-6251</v>
      </c>
      <c r="K96" s="38"/>
      <c r="L96" s="38">
        <f>SUM(L78:L95)</f>
        <v>-3465</v>
      </c>
      <c r="M96" s="29"/>
      <c r="N96" s="6"/>
    </row>
    <row r="97" spans="1:14" ht="15.75">
      <c r="A97" s="28"/>
      <c r="B97" s="29" t="s">
        <v>68</v>
      </c>
      <c r="C97" s="29"/>
      <c r="D97" s="29"/>
      <c r="E97" s="29"/>
      <c r="F97" s="29"/>
      <c r="G97" s="29"/>
      <c r="H97" s="29"/>
      <c r="I97" s="29"/>
      <c r="J97" s="38">
        <f>J77+J96</f>
        <v>0</v>
      </c>
      <c r="K97" s="38"/>
      <c r="L97" s="38">
        <f>L77+L96</f>
        <v>0</v>
      </c>
      <c r="M97" s="29"/>
      <c r="N97" s="6"/>
    </row>
    <row r="98" spans="1:14" ht="15.75">
      <c r="A98" s="28"/>
      <c r="B98" s="29"/>
      <c r="C98" s="29"/>
      <c r="D98" s="29"/>
      <c r="E98" s="29"/>
      <c r="F98" s="29"/>
      <c r="G98" s="29"/>
      <c r="H98" s="29"/>
      <c r="I98" s="29"/>
      <c r="J98" s="38"/>
      <c r="K98" s="38"/>
      <c r="L98" s="38"/>
      <c r="M98" s="29"/>
      <c r="N98" s="6"/>
    </row>
    <row r="99" spans="1:14" ht="15.75">
      <c r="A99" s="8"/>
      <c r="B99" s="10"/>
      <c r="C99" s="10"/>
      <c r="D99" s="10"/>
      <c r="E99" s="10"/>
      <c r="F99" s="10"/>
      <c r="G99" s="10"/>
      <c r="H99" s="10"/>
      <c r="I99" s="10"/>
      <c r="J99" s="10"/>
      <c r="K99" s="10"/>
      <c r="L99" s="58"/>
      <c r="M99" s="10"/>
      <c r="N99" s="6"/>
    </row>
    <row r="100" spans="1:14" ht="19.5" thickBot="1">
      <c r="A100" s="132"/>
      <c r="B100" s="133" t="s">
        <v>197</v>
      </c>
      <c r="C100" s="134"/>
      <c r="D100" s="134"/>
      <c r="E100" s="134"/>
      <c r="F100" s="134"/>
      <c r="G100" s="134"/>
      <c r="H100" s="134"/>
      <c r="I100" s="134"/>
      <c r="J100" s="134"/>
      <c r="K100" s="134"/>
      <c r="L100" s="140"/>
      <c r="M100" s="136"/>
      <c r="N100" s="6"/>
    </row>
    <row r="101" spans="1:14" ht="15.75">
      <c r="A101" s="2"/>
      <c r="B101" s="77" t="s">
        <v>69</v>
      </c>
      <c r="C101" s="18"/>
      <c r="D101" s="5"/>
      <c r="E101" s="5"/>
      <c r="F101" s="5"/>
      <c r="G101" s="5"/>
      <c r="H101" s="5"/>
      <c r="I101" s="5"/>
      <c r="J101" s="5"/>
      <c r="K101" s="5"/>
      <c r="L101" s="56"/>
      <c r="M101" s="5"/>
      <c r="N101" s="6"/>
    </row>
    <row r="102" spans="1:14" ht="15.75">
      <c r="A102" s="8"/>
      <c r="B102" s="24"/>
      <c r="C102" s="16"/>
      <c r="D102" s="10"/>
      <c r="E102" s="10"/>
      <c r="F102" s="10"/>
      <c r="G102" s="10"/>
      <c r="H102" s="10"/>
      <c r="I102" s="10"/>
      <c r="J102" s="10"/>
      <c r="K102" s="10"/>
      <c r="L102" s="58"/>
      <c r="M102" s="10"/>
      <c r="N102" s="6"/>
    </row>
    <row r="103" spans="1:14" ht="15.75">
      <c r="A103" s="8"/>
      <c r="B103" s="186" t="s">
        <v>70</v>
      </c>
      <c r="C103" s="16"/>
      <c r="D103" s="10"/>
      <c r="E103" s="10"/>
      <c r="F103" s="10"/>
      <c r="G103" s="10"/>
      <c r="H103" s="10"/>
      <c r="I103" s="10"/>
      <c r="J103" s="10"/>
      <c r="K103" s="10"/>
      <c r="L103" s="58"/>
      <c r="M103" s="10"/>
      <c r="N103" s="6"/>
    </row>
    <row r="104" spans="1:14" ht="15.75">
      <c r="A104" s="28"/>
      <c r="B104" s="29" t="s">
        <v>71</v>
      </c>
      <c r="C104" s="29"/>
      <c r="D104" s="29"/>
      <c r="E104" s="29"/>
      <c r="F104" s="29"/>
      <c r="G104" s="29"/>
      <c r="H104" s="29"/>
      <c r="I104" s="29"/>
      <c r="J104" s="29"/>
      <c r="K104" s="29"/>
      <c r="L104" s="59">
        <v>3620</v>
      </c>
      <c r="M104" s="29"/>
      <c r="N104" s="6"/>
    </row>
    <row r="105" spans="1:14" ht="15.75">
      <c r="A105" s="28"/>
      <c r="B105" s="29" t="s">
        <v>72</v>
      </c>
      <c r="C105" s="29"/>
      <c r="D105" s="29"/>
      <c r="E105" s="29"/>
      <c r="F105" s="29"/>
      <c r="G105" s="29"/>
      <c r="H105" s="29"/>
      <c r="I105" s="29"/>
      <c r="J105" s="29"/>
      <c r="K105" s="29"/>
      <c r="L105" s="59">
        <v>3620</v>
      </c>
      <c r="M105" s="29"/>
      <c r="N105" s="6"/>
    </row>
    <row r="106" spans="1:14" ht="15.75">
      <c r="A106" s="28"/>
      <c r="B106" s="29" t="s">
        <v>73</v>
      </c>
      <c r="C106" s="29"/>
      <c r="D106" s="29"/>
      <c r="E106" s="29"/>
      <c r="F106" s="29"/>
      <c r="G106" s="29"/>
      <c r="H106" s="29"/>
      <c r="I106" s="29"/>
      <c r="J106" s="29"/>
      <c r="K106" s="29"/>
      <c r="L106" s="59">
        <v>0</v>
      </c>
      <c r="M106" s="29"/>
      <c r="N106" s="6"/>
    </row>
    <row r="107" spans="1:14" ht="15.75">
      <c r="A107" s="28"/>
      <c r="B107" s="29" t="s">
        <v>74</v>
      </c>
      <c r="C107" s="29"/>
      <c r="D107" s="29"/>
      <c r="E107" s="29"/>
      <c r="F107" s="29"/>
      <c r="G107" s="29"/>
      <c r="H107" s="29"/>
      <c r="I107" s="29"/>
      <c r="J107" s="29"/>
      <c r="K107" s="29"/>
      <c r="L107" s="59">
        <v>0</v>
      </c>
      <c r="M107" s="29"/>
      <c r="N107" s="6"/>
    </row>
    <row r="108" spans="1:14" ht="15.75">
      <c r="A108" s="28"/>
      <c r="B108" s="29" t="s">
        <v>75</v>
      </c>
      <c r="C108" s="29"/>
      <c r="D108" s="29"/>
      <c r="E108" s="29"/>
      <c r="F108" s="29"/>
      <c r="G108" s="29"/>
      <c r="H108" s="29"/>
      <c r="I108" s="29"/>
      <c r="J108" s="29"/>
      <c r="K108" s="29"/>
      <c r="L108" s="59">
        <v>0</v>
      </c>
      <c r="M108" s="29"/>
      <c r="N108" s="6"/>
    </row>
    <row r="109" spans="1:14" ht="15.75">
      <c r="A109" s="28"/>
      <c r="B109" s="29" t="s">
        <v>54</v>
      </c>
      <c r="C109" s="29"/>
      <c r="D109" s="29"/>
      <c r="E109" s="29"/>
      <c r="F109" s="29"/>
      <c r="G109" s="29"/>
      <c r="H109" s="29"/>
      <c r="I109" s="29"/>
      <c r="J109" s="29"/>
      <c r="K109" s="29"/>
      <c r="L109" s="59">
        <v>0</v>
      </c>
      <c r="M109" s="29"/>
      <c r="N109" s="6"/>
    </row>
    <row r="110" spans="1:14" ht="15.75">
      <c r="A110" s="28"/>
      <c r="B110" s="29" t="s">
        <v>56</v>
      </c>
      <c r="C110" s="29"/>
      <c r="D110" s="29"/>
      <c r="E110" s="29"/>
      <c r="F110" s="29"/>
      <c r="G110" s="29"/>
      <c r="H110" s="29"/>
      <c r="I110" s="29"/>
      <c r="J110" s="29"/>
      <c r="K110" s="29"/>
      <c r="L110" s="59">
        <v>0</v>
      </c>
      <c r="M110" s="29"/>
      <c r="N110" s="6"/>
    </row>
    <row r="111" spans="1:14" ht="15.75">
      <c r="A111" s="28"/>
      <c r="B111" s="29" t="s">
        <v>76</v>
      </c>
      <c r="C111" s="29"/>
      <c r="D111" s="29"/>
      <c r="E111" s="29"/>
      <c r="F111" s="29"/>
      <c r="G111" s="29"/>
      <c r="H111" s="29"/>
      <c r="I111" s="29"/>
      <c r="J111" s="29"/>
      <c r="K111" s="29"/>
      <c r="L111" s="59">
        <f>SUM(L105:L109)</f>
        <v>3620</v>
      </c>
      <c r="M111" s="29"/>
      <c r="N111" s="6"/>
    </row>
    <row r="112" spans="1:14" ht="15.75">
      <c r="A112" s="28"/>
      <c r="B112" s="29"/>
      <c r="C112" s="29"/>
      <c r="D112" s="29"/>
      <c r="E112" s="29"/>
      <c r="F112" s="29"/>
      <c r="G112" s="29"/>
      <c r="H112" s="29"/>
      <c r="I112" s="29"/>
      <c r="J112" s="29"/>
      <c r="K112" s="29"/>
      <c r="L112" s="67"/>
      <c r="M112" s="29"/>
      <c r="N112" s="6"/>
    </row>
    <row r="113" spans="1:14" ht="15.75">
      <c r="A113" s="8"/>
      <c r="B113" s="186" t="s">
        <v>38</v>
      </c>
      <c r="C113" s="10"/>
      <c r="D113" s="10"/>
      <c r="E113" s="10"/>
      <c r="F113" s="10"/>
      <c r="G113" s="10"/>
      <c r="H113" s="10"/>
      <c r="I113" s="10"/>
      <c r="J113" s="10"/>
      <c r="K113" s="10"/>
      <c r="L113" s="58"/>
      <c r="M113" s="10"/>
      <c r="N113" s="6"/>
    </row>
    <row r="114" spans="1:14" ht="15.75">
      <c r="A114" s="28"/>
      <c r="B114" s="29" t="s">
        <v>77</v>
      </c>
      <c r="C114" s="29"/>
      <c r="D114" s="68"/>
      <c r="E114" s="29"/>
      <c r="F114" s="29"/>
      <c r="G114" s="29"/>
      <c r="H114" s="29"/>
      <c r="I114" s="29"/>
      <c r="J114" s="29"/>
      <c r="K114" s="29"/>
      <c r="L114" s="69" t="s">
        <v>173</v>
      </c>
      <c r="M114" s="29"/>
      <c r="N114" s="6"/>
    </row>
    <row r="115" spans="1:14" ht="15.75">
      <c r="A115" s="28"/>
      <c r="B115" s="29" t="s">
        <v>78</v>
      </c>
      <c r="C115" s="31"/>
      <c r="D115" s="31"/>
      <c r="E115" s="31"/>
      <c r="F115" s="31"/>
      <c r="G115" s="31"/>
      <c r="H115" s="31"/>
      <c r="I115" s="31"/>
      <c r="J115" s="31"/>
      <c r="K115" s="31"/>
      <c r="L115" s="69" t="s">
        <v>173</v>
      </c>
      <c r="M115" s="29"/>
      <c r="N115" s="6"/>
    </row>
    <row r="116" spans="1:14" ht="15.75">
      <c r="A116" s="28"/>
      <c r="B116" s="29" t="s">
        <v>79</v>
      </c>
      <c r="C116" s="29"/>
      <c r="D116" s="29"/>
      <c r="E116" s="29"/>
      <c r="F116" s="29"/>
      <c r="G116" s="29"/>
      <c r="H116" s="29"/>
      <c r="I116" s="29"/>
      <c r="J116" s="29"/>
      <c r="K116" s="29"/>
      <c r="L116" s="69" t="s">
        <v>173</v>
      </c>
      <c r="M116" s="29"/>
      <c r="N116" s="6"/>
    </row>
    <row r="117" spans="1:14" ht="15.75">
      <c r="A117" s="28"/>
      <c r="B117" s="29" t="s">
        <v>80</v>
      </c>
      <c r="C117" s="29"/>
      <c r="D117" s="29"/>
      <c r="E117" s="29"/>
      <c r="F117" s="29"/>
      <c r="G117" s="29"/>
      <c r="H117" s="29"/>
      <c r="I117" s="29"/>
      <c r="J117" s="29"/>
      <c r="K117" s="29"/>
      <c r="L117" s="69" t="s">
        <v>173</v>
      </c>
      <c r="M117" s="29"/>
      <c r="N117" s="6"/>
    </row>
    <row r="118" spans="1:14" ht="15.75">
      <c r="A118" s="28"/>
      <c r="B118" s="29"/>
      <c r="C118" s="29"/>
      <c r="D118" s="29"/>
      <c r="E118" s="29"/>
      <c r="F118" s="29"/>
      <c r="G118" s="29"/>
      <c r="H118" s="29"/>
      <c r="I118" s="29"/>
      <c r="J118" s="29"/>
      <c r="K118" s="29"/>
      <c r="L118" s="67"/>
      <c r="M118" s="29"/>
      <c r="N118" s="6"/>
    </row>
    <row r="119" spans="1:14" ht="15.75">
      <c r="A119" s="8"/>
      <c r="B119" s="186" t="s">
        <v>81</v>
      </c>
      <c r="C119" s="16"/>
      <c r="D119" s="10"/>
      <c r="E119" s="10"/>
      <c r="F119" s="10"/>
      <c r="G119" s="10"/>
      <c r="H119" s="10"/>
      <c r="I119" s="10"/>
      <c r="J119" s="10"/>
      <c r="K119" s="10"/>
      <c r="L119" s="70"/>
      <c r="M119" s="10"/>
      <c r="N119" s="6"/>
    </row>
    <row r="120" spans="1:14" ht="15.75">
      <c r="A120" s="28"/>
      <c r="B120" s="29" t="s">
        <v>82</v>
      </c>
      <c r="C120" s="29"/>
      <c r="D120" s="29"/>
      <c r="E120" s="29"/>
      <c r="F120" s="29"/>
      <c r="G120" s="29"/>
      <c r="H120" s="29"/>
      <c r="I120" s="29"/>
      <c r="J120" s="29"/>
      <c r="K120" s="29"/>
      <c r="L120" s="59">
        <v>0</v>
      </c>
      <c r="M120" s="29"/>
      <c r="N120" s="6"/>
    </row>
    <row r="121" spans="1:14" ht="15.75">
      <c r="A121" s="28"/>
      <c r="B121" s="29" t="s">
        <v>83</v>
      </c>
      <c r="C121" s="29"/>
      <c r="D121" s="29"/>
      <c r="E121" s="29"/>
      <c r="F121" s="29"/>
      <c r="G121" s="29"/>
      <c r="H121" s="29"/>
      <c r="I121" s="29"/>
      <c r="J121" s="29"/>
      <c r="K121" s="29"/>
      <c r="L121" s="59">
        <v>3</v>
      </c>
      <c r="M121" s="29"/>
      <c r="N121" s="6"/>
    </row>
    <row r="122" spans="1:14" ht="15.75">
      <c r="A122" s="28"/>
      <c r="B122" s="29" t="s">
        <v>84</v>
      </c>
      <c r="C122" s="29"/>
      <c r="D122" s="29"/>
      <c r="E122" s="29"/>
      <c r="F122" s="29"/>
      <c r="G122" s="29"/>
      <c r="H122" s="29"/>
      <c r="I122" s="29"/>
      <c r="J122" s="29"/>
      <c r="K122" s="29"/>
      <c r="L122" s="59">
        <f>L121+L120</f>
        <v>3</v>
      </c>
      <c r="M122" s="29"/>
      <c r="N122" s="6"/>
    </row>
    <row r="123" spans="1:14" ht="15.75">
      <c r="A123" s="28"/>
      <c r="B123" s="29" t="s">
        <v>85</v>
      </c>
      <c r="C123" s="29"/>
      <c r="D123" s="29"/>
      <c r="E123" s="29"/>
      <c r="F123" s="29"/>
      <c r="G123" s="29"/>
      <c r="H123" s="71"/>
      <c r="I123" s="29"/>
      <c r="J123" s="29"/>
      <c r="K123" s="29"/>
      <c r="L123" s="59">
        <v>-3</v>
      </c>
      <c r="M123" s="29"/>
      <c r="N123" s="6"/>
    </row>
    <row r="124" spans="1:14" ht="15.75">
      <c r="A124" s="28"/>
      <c r="B124" s="29" t="s">
        <v>86</v>
      </c>
      <c r="C124" s="29"/>
      <c r="D124" s="29"/>
      <c r="E124" s="29"/>
      <c r="F124" s="29"/>
      <c r="G124" s="29"/>
      <c r="H124" s="29"/>
      <c r="I124" s="29"/>
      <c r="J124" s="29"/>
      <c r="K124" s="29"/>
      <c r="L124" s="59">
        <f>L122+L123</f>
        <v>0</v>
      </c>
      <c r="M124" s="29"/>
      <c r="N124" s="6"/>
    </row>
    <row r="125" spans="1:14" ht="16.5" thickBot="1">
      <c r="A125" s="151"/>
      <c r="B125" s="152"/>
      <c r="C125" s="152"/>
      <c r="D125" s="152"/>
      <c r="E125" s="152"/>
      <c r="F125" s="152"/>
      <c r="G125" s="152"/>
      <c r="H125" s="152"/>
      <c r="I125" s="152"/>
      <c r="J125" s="152"/>
      <c r="K125" s="152"/>
      <c r="L125" s="153"/>
      <c r="M125" s="154"/>
      <c r="N125" s="6"/>
    </row>
    <row r="126" spans="1:14" ht="15.75">
      <c r="A126" s="2"/>
      <c r="B126" s="5"/>
      <c r="C126" s="5"/>
      <c r="D126" s="5"/>
      <c r="E126" s="5"/>
      <c r="F126" s="5"/>
      <c r="G126" s="5"/>
      <c r="H126" s="5"/>
      <c r="I126" s="5"/>
      <c r="J126" s="5"/>
      <c r="K126" s="5"/>
      <c r="L126" s="56"/>
      <c r="M126" s="5"/>
      <c r="N126" s="6"/>
    </row>
    <row r="127" spans="1:14" ht="15.75">
      <c r="A127" s="8"/>
      <c r="B127" s="186" t="s">
        <v>87</v>
      </c>
      <c r="C127" s="16"/>
      <c r="D127" s="10"/>
      <c r="E127" s="10"/>
      <c r="F127" s="10"/>
      <c r="G127" s="10"/>
      <c r="H127" s="10"/>
      <c r="I127" s="10"/>
      <c r="J127" s="10"/>
      <c r="K127" s="10"/>
      <c r="L127" s="58"/>
      <c r="M127" s="10"/>
      <c r="N127" s="6"/>
    </row>
    <row r="128" spans="1:14" ht="15.75">
      <c r="A128" s="8"/>
      <c r="B128" s="24"/>
      <c r="C128" s="16"/>
      <c r="D128" s="10"/>
      <c r="E128" s="10"/>
      <c r="F128" s="10"/>
      <c r="G128" s="10"/>
      <c r="H128" s="10"/>
      <c r="I128" s="10"/>
      <c r="J128" s="10"/>
      <c r="K128" s="10"/>
      <c r="L128" s="58"/>
      <c r="M128" s="10"/>
      <c r="N128" s="6"/>
    </row>
    <row r="129" spans="1:14" ht="15.75">
      <c r="A129" s="28"/>
      <c r="B129" s="29" t="s">
        <v>88</v>
      </c>
      <c r="C129" s="72"/>
      <c r="D129" s="29"/>
      <c r="E129" s="29"/>
      <c r="F129" s="29"/>
      <c r="G129" s="29"/>
      <c r="H129" s="29"/>
      <c r="I129" s="29"/>
      <c r="J129" s="29"/>
      <c r="K129" s="29"/>
      <c r="L129" s="59">
        <f>L55</f>
        <v>158235</v>
      </c>
      <c r="M129" s="29"/>
      <c r="N129" s="6"/>
    </row>
    <row r="130" spans="1:14" ht="15.75">
      <c r="A130" s="28"/>
      <c r="B130" s="29" t="s">
        <v>89</v>
      </c>
      <c r="C130" s="72"/>
      <c r="D130" s="29"/>
      <c r="E130" s="29"/>
      <c r="F130" s="29"/>
      <c r="G130" s="29"/>
      <c r="H130" s="29"/>
      <c r="I130" s="29"/>
      <c r="J130" s="29"/>
      <c r="K130" s="29"/>
      <c r="L130" s="59">
        <f>L67</f>
        <v>158238</v>
      </c>
      <c r="M130" s="29"/>
      <c r="N130" s="6"/>
    </row>
    <row r="131" spans="1:14" ht="15.75">
      <c r="A131" s="28"/>
      <c r="B131" s="29"/>
      <c r="C131" s="29"/>
      <c r="D131" s="29"/>
      <c r="E131" s="29"/>
      <c r="F131" s="29"/>
      <c r="G131" s="29"/>
      <c r="H131" s="29"/>
      <c r="I131" s="29"/>
      <c r="J131" s="29"/>
      <c r="K131" s="29"/>
      <c r="L131" s="67"/>
      <c r="M131" s="29"/>
      <c r="N131" s="6"/>
    </row>
    <row r="132" spans="1:14" ht="15.75">
      <c r="A132" s="2"/>
      <c r="B132" s="5"/>
      <c r="C132" s="5"/>
      <c r="D132" s="5"/>
      <c r="E132" s="5"/>
      <c r="F132" s="5"/>
      <c r="G132" s="5"/>
      <c r="H132" s="5"/>
      <c r="I132" s="5"/>
      <c r="J132" s="5"/>
      <c r="K132" s="5"/>
      <c r="L132" s="56"/>
      <c r="M132" s="5"/>
      <c r="N132" s="6"/>
    </row>
    <row r="133" spans="1:14" s="170" customFormat="1" ht="15.75">
      <c r="A133" s="167"/>
      <c r="B133" s="186" t="s">
        <v>90</v>
      </c>
      <c r="C133" s="155"/>
      <c r="D133" s="190"/>
      <c r="E133" s="190"/>
      <c r="F133" s="190"/>
      <c r="G133" s="190"/>
      <c r="H133" s="187" t="s">
        <v>165</v>
      </c>
      <c r="I133" s="187"/>
      <c r="J133" s="187" t="s">
        <v>172</v>
      </c>
      <c r="K133" s="155"/>
      <c r="L133" s="188" t="s">
        <v>185</v>
      </c>
      <c r="M133" s="12"/>
      <c r="N133" s="169"/>
    </row>
    <row r="134" spans="1:14" ht="15.75">
      <c r="A134" s="28"/>
      <c r="B134" s="29" t="s">
        <v>91</v>
      </c>
      <c r="C134" s="29"/>
      <c r="D134" s="29"/>
      <c r="E134" s="29"/>
      <c r="F134" s="29"/>
      <c r="G134" s="29"/>
      <c r="H134" s="59">
        <v>35000</v>
      </c>
      <c r="I134" s="29"/>
      <c r="J134" s="46" t="s">
        <v>173</v>
      </c>
      <c r="K134" s="29"/>
      <c r="L134" s="59"/>
      <c r="M134" s="29"/>
      <c r="N134" s="6"/>
    </row>
    <row r="135" spans="1:14" ht="15.75">
      <c r="A135" s="28"/>
      <c r="B135" s="29" t="s">
        <v>92</v>
      </c>
      <c r="C135" s="29"/>
      <c r="D135" s="29"/>
      <c r="E135" s="29"/>
      <c r="F135" s="29"/>
      <c r="G135" s="29"/>
      <c r="H135" s="59">
        <f>'Jan 00'!H137</f>
        <v>3877</v>
      </c>
      <c r="I135" s="29"/>
      <c r="J135" s="59">
        <f>'Jan 00'!J137</f>
        <v>456</v>
      </c>
      <c r="K135" s="29"/>
      <c r="L135" s="59">
        <f>J135+H135</f>
        <v>4333</v>
      </c>
      <c r="M135" s="29"/>
      <c r="N135" s="6"/>
    </row>
    <row r="136" spans="1:14" ht="15.75">
      <c r="A136" s="28"/>
      <c r="B136" s="29" t="s">
        <v>93</v>
      </c>
      <c r="C136" s="29"/>
      <c r="D136" s="29"/>
      <c r="E136" s="29"/>
      <c r="F136" s="29"/>
      <c r="G136" s="29"/>
      <c r="H136" s="29">
        <v>1289</v>
      </c>
      <c r="I136" s="29"/>
      <c r="J136" s="29">
        <v>11</v>
      </c>
      <c r="K136" s="29"/>
      <c r="L136" s="59">
        <f>J136+H136</f>
        <v>1300</v>
      </c>
      <c r="M136" s="29"/>
      <c r="N136" s="6"/>
    </row>
    <row r="137" spans="1:14" ht="15.75">
      <c r="A137" s="28"/>
      <c r="B137" s="29" t="s">
        <v>94</v>
      </c>
      <c r="C137" s="29"/>
      <c r="D137" s="29"/>
      <c r="E137" s="29"/>
      <c r="F137" s="29"/>
      <c r="G137" s="29"/>
      <c r="H137" s="59">
        <f>H135+H136</f>
        <v>5166</v>
      </c>
      <c r="I137" s="29"/>
      <c r="J137" s="59">
        <f>J136+J135</f>
        <v>467</v>
      </c>
      <c r="K137" s="29"/>
      <c r="L137" s="59">
        <f>J137+H137</f>
        <v>5633</v>
      </c>
      <c r="M137" s="29"/>
      <c r="N137" s="6"/>
    </row>
    <row r="138" spans="1:14" ht="15.75">
      <c r="A138" s="28"/>
      <c r="B138" s="29" t="s">
        <v>95</v>
      </c>
      <c r="C138" s="29"/>
      <c r="D138" s="29"/>
      <c r="E138" s="29"/>
      <c r="F138" s="29"/>
      <c r="G138" s="29"/>
      <c r="H138" s="59">
        <f>H134-H137</f>
        <v>29834</v>
      </c>
      <c r="I138" s="29"/>
      <c r="J138" s="46" t="s">
        <v>173</v>
      </c>
      <c r="K138" s="29"/>
      <c r="L138" s="59"/>
      <c r="M138" s="29"/>
      <c r="N138" s="6"/>
    </row>
    <row r="139" spans="1:14" ht="15.75">
      <c r="A139" s="28"/>
      <c r="B139" s="29"/>
      <c r="C139" s="29"/>
      <c r="D139" s="29"/>
      <c r="E139" s="29"/>
      <c r="F139" s="29"/>
      <c r="G139" s="29"/>
      <c r="H139" s="29"/>
      <c r="I139" s="29"/>
      <c r="J139" s="29"/>
      <c r="K139" s="29"/>
      <c r="L139" s="67"/>
      <c r="M139" s="29"/>
      <c r="N139" s="6"/>
    </row>
    <row r="140" spans="1:14" ht="15.75">
      <c r="A140" s="2"/>
      <c r="B140" s="5"/>
      <c r="C140" s="5"/>
      <c r="D140" s="5"/>
      <c r="E140" s="5"/>
      <c r="F140" s="5"/>
      <c r="G140" s="5"/>
      <c r="H140" s="5"/>
      <c r="I140" s="5"/>
      <c r="J140" s="5"/>
      <c r="K140" s="5"/>
      <c r="L140" s="56"/>
      <c r="M140" s="5"/>
      <c r="N140" s="6"/>
    </row>
    <row r="141" spans="1:14" ht="15.75">
      <c r="A141" s="8"/>
      <c r="B141" s="186" t="s">
        <v>96</v>
      </c>
      <c r="C141" s="16"/>
      <c r="D141" s="10"/>
      <c r="E141" s="10"/>
      <c r="F141" s="10"/>
      <c r="G141" s="10"/>
      <c r="H141" s="10"/>
      <c r="I141" s="10"/>
      <c r="J141" s="10"/>
      <c r="K141" s="10"/>
      <c r="L141" s="73"/>
      <c r="M141" s="10"/>
      <c r="N141" s="6"/>
    </row>
    <row r="142" spans="1:14" ht="15.75">
      <c r="A142" s="28"/>
      <c r="B142" s="29" t="s">
        <v>97</v>
      </c>
      <c r="C142" s="29"/>
      <c r="D142" s="29"/>
      <c r="E142" s="29"/>
      <c r="F142" s="29"/>
      <c r="G142" s="29"/>
      <c r="H142" s="29"/>
      <c r="I142" s="29"/>
      <c r="J142" s="29"/>
      <c r="K142" s="29"/>
      <c r="L142" s="66">
        <f>(L77+L80+L81+L82)/-L83</f>
        <v>1.411868910540301</v>
      </c>
      <c r="M142" s="29" t="s">
        <v>186</v>
      </c>
      <c r="N142" s="6"/>
    </row>
    <row r="143" spans="1:14" ht="15.75">
      <c r="A143" s="28"/>
      <c r="B143" s="29" t="s">
        <v>98</v>
      </c>
      <c r="C143" s="29"/>
      <c r="D143" s="29"/>
      <c r="E143" s="29"/>
      <c r="F143" s="29"/>
      <c r="G143" s="29"/>
      <c r="H143" s="29"/>
      <c r="I143" s="29"/>
      <c r="J143" s="29"/>
      <c r="K143" s="29"/>
      <c r="L143" s="74">
        <v>1.38</v>
      </c>
      <c r="M143" s="29" t="s">
        <v>186</v>
      </c>
      <c r="N143" s="6"/>
    </row>
    <row r="144" spans="1:14" ht="15.75">
      <c r="A144" s="28"/>
      <c r="B144" s="29" t="s">
        <v>99</v>
      </c>
      <c r="C144" s="29"/>
      <c r="D144" s="29"/>
      <c r="E144" s="29"/>
      <c r="F144" s="29"/>
      <c r="G144" s="29"/>
      <c r="H144" s="29"/>
      <c r="I144" s="29"/>
      <c r="J144" s="29"/>
      <c r="K144" s="29"/>
      <c r="L144" s="66">
        <f>(L77+SUM(L80:L84))/-L85</f>
        <v>3.1746575342465753</v>
      </c>
      <c r="M144" s="29" t="s">
        <v>186</v>
      </c>
      <c r="N144" s="6"/>
    </row>
    <row r="145" spans="1:14" ht="15.75">
      <c r="A145" s="28"/>
      <c r="B145" s="29" t="s">
        <v>100</v>
      </c>
      <c r="C145" s="29"/>
      <c r="D145" s="29"/>
      <c r="E145" s="29"/>
      <c r="F145" s="29"/>
      <c r="G145" s="29"/>
      <c r="H145" s="29"/>
      <c r="I145" s="29"/>
      <c r="J145" s="29"/>
      <c r="K145" s="29"/>
      <c r="L145" s="75">
        <v>3.14</v>
      </c>
      <c r="M145" s="29" t="s">
        <v>186</v>
      </c>
      <c r="N145" s="6"/>
    </row>
    <row r="146" spans="1:14" ht="15.75">
      <c r="A146" s="28"/>
      <c r="B146" s="29"/>
      <c r="C146" s="29"/>
      <c r="D146" s="29"/>
      <c r="E146" s="29"/>
      <c r="F146" s="29"/>
      <c r="G146" s="29"/>
      <c r="H146" s="29"/>
      <c r="I146" s="29"/>
      <c r="J146" s="29"/>
      <c r="K146" s="29"/>
      <c r="L146" s="29"/>
      <c r="M146" s="29"/>
      <c r="N146" s="6"/>
    </row>
    <row r="147" spans="1:14" ht="15.75">
      <c r="A147" s="8"/>
      <c r="B147" s="15"/>
      <c r="C147" s="15"/>
      <c r="D147" s="15"/>
      <c r="E147" s="15"/>
      <c r="F147" s="15"/>
      <c r="G147" s="15"/>
      <c r="H147" s="15"/>
      <c r="I147" s="15"/>
      <c r="J147" s="15"/>
      <c r="K147" s="15"/>
      <c r="L147" s="15"/>
      <c r="M147" s="15"/>
      <c r="N147" s="6"/>
    </row>
    <row r="148" spans="1:14" ht="19.5" thickBot="1">
      <c r="A148" s="132"/>
      <c r="B148" s="133" t="s">
        <v>197</v>
      </c>
      <c r="C148" s="138"/>
      <c r="D148" s="138"/>
      <c r="E148" s="138"/>
      <c r="F148" s="138"/>
      <c r="G148" s="138"/>
      <c r="H148" s="138"/>
      <c r="I148" s="138"/>
      <c r="J148" s="138"/>
      <c r="K148" s="138"/>
      <c r="L148" s="138"/>
      <c r="M148" s="139"/>
      <c r="N148" s="6"/>
    </row>
    <row r="149" spans="1:14" ht="15.75">
      <c r="A149" s="76"/>
      <c r="B149" s="77" t="s">
        <v>101</v>
      </c>
      <c r="C149" s="78"/>
      <c r="D149" s="78"/>
      <c r="E149" s="78"/>
      <c r="F149" s="78"/>
      <c r="G149" s="79"/>
      <c r="H149" s="79"/>
      <c r="I149" s="79"/>
      <c r="J149" s="80">
        <v>36646</v>
      </c>
      <c r="K149" s="5"/>
      <c r="L149" s="5"/>
      <c r="M149" s="5"/>
      <c r="N149" s="6"/>
    </row>
    <row r="150" spans="1:14" ht="15.75">
      <c r="A150" s="82"/>
      <c r="B150" s="83"/>
      <c r="C150" s="84"/>
      <c r="D150" s="84"/>
      <c r="E150" s="84"/>
      <c r="F150" s="84"/>
      <c r="G150" s="85"/>
      <c r="H150" s="85"/>
      <c r="I150" s="85"/>
      <c r="J150" s="85"/>
      <c r="K150" s="10"/>
      <c r="L150" s="10"/>
      <c r="M150" s="10"/>
      <c r="N150" s="6"/>
    </row>
    <row r="151" spans="1:14" ht="15.75">
      <c r="A151" s="86"/>
      <c r="B151" s="40" t="s">
        <v>102</v>
      </c>
      <c r="C151" s="87"/>
      <c r="D151" s="87"/>
      <c r="E151" s="87"/>
      <c r="F151" s="87"/>
      <c r="G151" s="71"/>
      <c r="H151" s="71"/>
      <c r="I151" s="71"/>
      <c r="J151" s="88">
        <v>0.08185</v>
      </c>
      <c r="K151" s="29"/>
      <c r="L151" s="29"/>
      <c r="M151" s="29"/>
      <c r="N151" s="6"/>
    </row>
    <row r="152" spans="1:14" ht="15.75">
      <c r="A152" s="86"/>
      <c r="B152" s="40" t="s">
        <v>103</v>
      </c>
      <c r="C152" s="87"/>
      <c r="D152" s="87"/>
      <c r="E152" s="87"/>
      <c r="F152" s="87"/>
      <c r="G152" s="71"/>
      <c r="H152" s="71"/>
      <c r="I152" s="71"/>
      <c r="J152" s="45">
        <v>0.07577</v>
      </c>
      <c r="K152" s="29"/>
      <c r="L152" s="29"/>
      <c r="M152" s="29"/>
      <c r="N152" s="6"/>
    </row>
    <row r="153" spans="1:14" ht="15.75">
      <c r="A153" s="86"/>
      <c r="B153" s="40" t="s">
        <v>104</v>
      </c>
      <c r="C153" s="87"/>
      <c r="D153" s="87"/>
      <c r="E153" s="87"/>
      <c r="F153" s="87"/>
      <c r="G153" s="71"/>
      <c r="H153" s="71"/>
      <c r="I153" s="71"/>
      <c r="J153" s="88">
        <f>J151-J152</f>
        <v>0.006080000000000002</v>
      </c>
      <c r="K153" s="29"/>
      <c r="L153" s="29"/>
      <c r="M153" s="29"/>
      <c r="N153" s="6"/>
    </row>
    <row r="154" spans="1:14" ht="15.75">
      <c r="A154" s="86"/>
      <c r="B154" s="40" t="s">
        <v>105</v>
      </c>
      <c r="C154" s="87"/>
      <c r="D154" s="87"/>
      <c r="E154" s="87"/>
      <c r="F154" s="87"/>
      <c r="G154" s="71"/>
      <c r="H154" s="71"/>
      <c r="I154" s="71"/>
      <c r="J154" s="88">
        <v>0.07726</v>
      </c>
      <c r="K154" s="29"/>
      <c r="L154" s="29"/>
      <c r="M154" s="29"/>
      <c r="N154" s="6"/>
    </row>
    <row r="155" spans="1:14" ht="15.75">
      <c r="A155" s="86"/>
      <c r="B155" s="40" t="s">
        <v>106</v>
      </c>
      <c r="C155" s="87"/>
      <c r="D155" s="87"/>
      <c r="E155" s="87"/>
      <c r="F155" s="87"/>
      <c r="G155" s="71"/>
      <c r="H155" s="71"/>
      <c r="I155" s="71"/>
      <c r="J155" s="88">
        <f>L29</f>
        <v>0.06498061122840113</v>
      </c>
      <c r="K155" s="29"/>
      <c r="L155" s="29"/>
      <c r="M155" s="29"/>
      <c r="N155" s="6"/>
    </row>
    <row r="156" spans="1:14" ht="15.75">
      <c r="A156" s="86"/>
      <c r="B156" s="40" t="s">
        <v>107</v>
      </c>
      <c r="C156" s="87"/>
      <c r="D156" s="87"/>
      <c r="E156" s="87"/>
      <c r="F156" s="87"/>
      <c r="G156" s="71"/>
      <c r="H156" s="71"/>
      <c r="I156" s="71"/>
      <c r="J156" s="88">
        <f>J154-J155</f>
        <v>0.01227938877159887</v>
      </c>
      <c r="K156" s="29"/>
      <c r="L156" s="29"/>
      <c r="M156" s="29"/>
      <c r="N156" s="6"/>
    </row>
    <row r="157" spans="1:14" ht="15.75">
      <c r="A157" s="86"/>
      <c r="B157" s="40" t="s">
        <v>108</v>
      </c>
      <c r="C157" s="87"/>
      <c r="D157" s="87"/>
      <c r="E157" s="87"/>
      <c r="F157" s="87"/>
      <c r="G157" s="71"/>
      <c r="H157" s="71"/>
      <c r="I157" s="71"/>
      <c r="J157" s="89" t="s">
        <v>174</v>
      </c>
      <c r="K157" s="29"/>
      <c r="L157" s="29"/>
      <c r="M157" s="29"/>
      <c r="N157" s="6"/>
    </row>
    <row r="158" spans="1:14" ht="15.75">
      <c r="A158" s="86"/>
      <c r="B158" s="40" t="s">
        <v>109</v>
      </c>
      <c r="C158" s="87"/>
      <c r="D158" s="87"/>
      <c r="E158" s="87"/>
      <c r="F158" s="87"/>
      <c r="G158" s="71"/>
      <c r="H158" s="71"/>
      <c r="I158" s="71"/>
      <c r="J158" s="90">
        <v>19.03</v>
      </c>
      <c r="K158" s="29" t="s">
        <v>178</v>
      </c>
      <c r="L158" s="29"/>
      <c r="M158" s="29"/>
      <c r="N158" s="6"/>
    </row>
    <row r="159" spans="1:14" ht="15.75">
      <c r="A159" s="86"/>
      <c r="B159" s="40" t="s">
        <v>110</v>
      </c>
      <c r="C159" s="87"/>
      <c r="D159" s="87"/>
      <c r="E159" s="87"/>
      <c r="F159" s="87"/>
      <c r="G159" s="71"/>
      <c r="H159" s="71"/>
      <c r="I159" s="71"/>
      <c r="J159" s="90">
        <v>17.415</v>
      </c>
      <c r="K159" s="29" t="s">
        <v>178</v>
      </c>
      <c r="L159" s="29"/>
      <c r="M159" s="29"/>
      <c r="N159" s="6"/>
    </row>
    <row r="160" spans="1:14" ht="15.75">
      <c r="A160" s="86"/>
      <c r="B160" s="40" t="s">
        <v>111</v>
      </c>
      <c r="C160" s="87"/>
      <c r="D160" s="87"/>
      <c r="E160" s="87"/>
      <c r="F160" s="87"/>
      <c r="G160" s="71"/>
      <c r="H160" s="71"/>
      <c r="I160" s="71"/>
      <c r="J160" s="88">
        <f>F52/'Jan 00'!L52</f>
        <v>0.038323661521303516</v>
      </c>
      <c r="K160" s="29"/>
      <c r="L160" s="29"/>
      <c r="M160" s="29"/>
      <c r="N160" s="6"/>
    </row>
    <row r="161" spans="1:14" ht="15.75">
      <c r="A161" s="86"/>
      <c r="B161" s="40" t="s">
        <v>112</v>
      </c>
      <c r="C161" s="87"/>
      <c r="D161" s="87"/>
      <c r="E161" s="87"/>
      <c r="F161" s="87"/>
      <c r="G161" s="71"/>
      <c r="H161" s="71"/>
      <c r="I161" s="71"/>
      <c r="J161" s="88">
        <v>0.1058</v>
      </c>
      <c r="K161" s="29"/>
      <c r="L161" s="29"/>
      <c r="M161" s="29"/>
      <c r="N161" s="6"/>
    </row>
    <row r="162" spans="1:14" ht="15.75">
      <c r="A162" s="86"/>
      <c r="B162" s="40"/>
      <c r="C162" s="40"/>
      <c r="D162" s="40"/>
      <c r="E162" s="40"/>
      <c r="F162" s="40"/>
      <c r="G162" s="29"/>
      <c r="H162" s="29"/>
      <c r="I162" s="29"/>
      <c r="J162" s="67"/>
      <c r="K162" s="29"/>
      <c r="L162" s="91"/>
      <c r="M162" s="29"/>
      <c r="N162" s="6"/>
    </row>
    <row r="163" spans="1:14" ht="15.75">
      <c r="A163" s="92"/>
      <c r="B163" s="17" t="s">
        <v>113</v>
      </c>
      <c r="C163" s="93"/>
      <c r="D163" s="94"/>
      <c r="E163" s="93"/>
      <c r="F163" s="94"/>
      <c r="G163" s="93"/>
      <c r="H163" s="94"/>
      <c r="I163" s="21" t="s">
        <v>166</v>
      </c>
      <c r="J163" s="95" t="s">
        <v>175</v>
      </c>
      <c r="K163" s="10"/>
      <c r="L163" s="10"/>
      <c r="M163" s="10"/>
      <c r="N163" s="6"/>
    </row>
    <row r="164" spans="1:14" ht="15.75">
      <c r="A164" s="96"/>
      <c r="B164" s="40" t="s">
        <v>114</v>
      </c>
      <c r="C164" s="60"/>
      <c r="D164" s="60"/>
      <c r="E164" s="60"/>
      <c r="F164" s="29"/>
      <c r="G164" s="29"/>
      <c r="H164" s="29"/>
      <c r="I164" s="34">
        <v>22</v>
      </c>
      <c r="J164" s="97">
        <v>821</v>
      </c>
      <c r="K164" s="29"/>
      <c r="L164" s="91"/>
      <c r="M164" s="98"/>
      <c r="N164" s="6"/>
    </row>
    <row r="165" spans="1:14" ht="15.75">
      <c r="A165" s="96"/>
      <c r="B165" s="40" t="s">
        <v>115</v>
      </c>
      <c r="C165" s="60"/>
      <c r="D165" s="60"/>
      <c r="E165" s="60"/>
      <c r="F165" s="29"/>
      <c r="G165" s="29"/>
      <c r="H165" s="29"/>
      <c r="I165" s="34">
        <v>2</v>
      </c>
      <c r="J165" s="97">
        <v>54</v>
      </c>
      <c r="K165" s="29"/>
      <c r="L165" s="91"/>
      <c r="M165" s="98"/>
      <c r="N165" s="6"/>
    </row>
    <row r="166" spans="1:14" ht="15.75">
      <c r="A166" s="96"/>
      <c r="B166" s="189" t="s">
        <v>116</v>
      </c>
      <c r="C166" s="60"/>
      <c r="D166" s="60"/>
      <c r="E166" s="60"/>
      <c r="F166" s="29"/>
      <c r="G166" s="29"/>
      <c r="H166" s="29"/>
      <c r="I166" s="29"/>
      <c r="J166" s="97">
        <v>0</v>
      </c>
      <c r="K166" s="29"/>
      <c r="L166" s="91"/>
      <c r="M166" s="98"/>
      <c r="N166" s="6"/>
    </row>
    <row r="167" spans="1:14" ht="15.75">
      <c r="A167" s="96"/>
      <c r="B167" s="189" t="s">
        <v>117</v>
      </c>
      <c r="C167" s="60"/>
      <c r="D167" s="60"/>
      <c r="E167" s="60"/>
      <c r="F167" s="29"/>
      <c r="G167" s="29"/>
      <c r="H167" s="29"/>
      <c r="I167" s="29"/>
      <c r="J167" s="69" t="s">
        <v>173</v>
      </c>
      <c r="K167" s="29"/>
      <c r="L167" s="91"/>
      <c r="M167" s="98"/>
      <c r="N167" s="6"/>
    </row>
    <row r="168" spans="1:14" ht="15.75">
      <c r="A168" s="99"/>
      <c r="B168" s="189" t="s">
        <v>118</v>
      </c>
      <c r="C168" s="60"/>
      <c r="D168" s="40"/>
      <c r="E168" s="40"/>
      <c r="F168" s="40"/>
      <c r="G168" s="29"/>
      <c r="H168" s="29"/>
      <c r="I168" s="29"/>
      <c r="J168" s="97"/>
      <c r="K168" s="29"/>
      <c r="L168" s="91"/>
      <c r="M168" s="100"/>
      <c r="N168" s="6"/>
    </row>
    <row r="169" spans="1:14" ht="15.75">
      <c r="A169" s="96"/>
      <c r="B169" s="173" t="s">
        <v>119</v>
      </c>
      <c r="C169" s="60"/>
      <c r="D169" s="60"/>
      <c r="E169" s="60"/>
      <c r="F169" s="60"/>
      <c r="G169" s="29"/>
      <c r="H169" s="29"/>
      <c r="I169" s="29">
        <v>1</v>
      </c>
      <c r="J169" s="97">
        <v>3</v>
      </c>
      <c r="K169" s="29"/>
      <c r="L169" s="91"/>
      <c r="M169" s="100"/>
      <c r="N169" s="6"/>
    </row>
    <row r="170" spans="1:14" ht="15.75">
      <c r="A170" s="96"/>
      <c r="B170" s="40" t="s">
        <v>120</v>
      </c>
      <c r="C170" s="60"/>
      <c r="D170" s="60"/>
      <c r="E170" s="60"/>
      <c r="F170" s="60"/>
      <c r="G170" s="29"/>
      <c r="H170" s="29"/>
      <c r="I170" s="29">
        <v>1</v>
      </c>
      <c r="J170" s="97">
        <v>3</v>
      </c>
      <c r="K170" s="29"/>
      <c r="L170" s="91"/>
      <c r="M170" s="100"/>
      <c r="N170" s="6"/>
    </row>
    <row r="171" spans="1:14" ht="15.75">
      <c r="A171" s="99"/>
      <c r="B171" s="189" t="s">
        <v>121</v>
      </c>
      <c r="C171" s="60"/>
      <c r="D171" s="40"/>
      <c r="E171" s="40"/>
      <c r="F171" s="40"/>
      <c r="G171" s="29"/>
      <c r="H171" s="29"/>
      <c r="I171" s="29"/>
      <c r="J171" s="97"/>
      <c r="K171" s="29"/>
      <c r="L171" s="91"/>
      <c r="M171" s="100"/>
      <c r="N171" s="6"/>
    </row>
    <row r="172" spans="1:14" ht="15.75">
      <c r="A172" s="99"/>
      <c r="B172" s="173" t="s">
        <v>122</v>
      </c>
      <c r="C172" s="60"/>
      <c r="D172" s="40"/>
      <c r="E172" s="40"/>
      <c r="F172" s="40"/>
      <c r="G172" s="29"/>
      <c r="H172" s="29"/>
      <c r="I172" s="29"/>
      <c r="J172" s="97">
        <v>0</v>
      </c>
      <c r="K172" s="29"/>
      <c r="L172" s="91"/>
      <c r="M172" s="100"/>
      <c r="N172" s="6"/>
    </row>
    <row r="173" spans="1:14" ht="15.75">
      <c r="A173" s="96"/>
      <c r="B173" s="40" t="s">
        <v>123</v>
      </c>
      <c r="C173" s="60"/>
      <c r="D173" s="101"/>
      <c r="E173" s="101"/>
      <c r="F173" s="102"/>
      <c r="G173" s="29"/>
      <c r="H173" s="29"/>
      <c r="I173" s="29"/>
      <c r="J173" s="97">
        <v>0</v>
      </c>
      <c r="K173" s="29"/>
      <c r="L173" s="91"/>
      <c r="M173" s="100"/>
      <c r="N173" s="6"/>
    </row>
    <row r="174" spans="1:14" ht="15.75">
      <c r="A174" s="96"/>
      <c r="B174" s="40" t="s">
        <v>124</v>
      </c>
      <c r="C174" s="60"/>
      <c r="D174" s="101"/>
      <c r="E174" s="101"/>
      <c r="F174" s="102"/>
      <c r="G174" s="29"/>
      <c r="H174" s="29"/>
      <c r="I174" s="29"/>
      <c r="J174" s="97">
        <v>0</v>
      </c>
      <c r="K174" s="29"/>
      <c r="L174" s="91"/>
      <c r="M174" s="100"/>
      <c r="N174" s="6"/>
    </row>
    <row r="175" spans="1:14" ht="15.75">
      <c r="A175" s="96"/>
      <c r="B175" s="40" t="s">
        <v>125</v>
      </c>
      <c r="C175" s="60"/>
      <c r="D175" s="103"/>
      <c r="E175" s="101"/>
      <c r="F175" s="102"/>
      <c r="G175" s="29"/>
      <c r="H175" s="29"/>
      <c r="I175" s="29"/>
      <c r="J175" s="104">
        <v>0</v>
      </c>
      <c r="K175" s="29"/>
      <c r="L175" s="91"/>
      <c r="M175" s="100"/>
      <c r="N175" s="6"/>
    </row>
    <row r="176" spans="1:14" ht="15.75">
      <c r="A176" s="96"/>
      <c r="B176" s="40"/>
      <c r="C176" s="60"/>
      <c r="D176" s="103"/>
      <c r="E176" s="101"/>
      <c r="F176" s="102"/>
      <c r="G176" s="29"/>
      <c r="H176" s="29"/>
      <c r="I176" s="29"/>
      <c r="J176" s="104"/>
      <c r="K176" s="29"/>
      <c r="L176" s="91"/>
      <c r="M176" s="100"/>
      <c r="N176" s="6"/>
    </row>
    <row r="177" spans="1:14" ht="15.75">
      <c r="A177" s="8"/>
      <c r="B177" s="17" t="s">
        <v>126</v>
      </c>
      <c r="C177" s="93"/>
      <c r="D177" s="94"/>
      <c r="E177" s="93"/>
      <c r="F177" s="94"/>
      <c r="G177" s="93"/>
      <c r="H177" s="95" t="s">
        <v>166</v>
      </c>
      <c r="I177" s="21" t="s">
        <v>167</v>
      </c>
      <c r="J177" s="95" t="s">
        <v>176</v>
      </c>
      <c r="K177" s="21" t="s">
        <v>167</v>
      </c>
      <c r="L177" s="10"/>
      <c r="M177" s="105"/>
      <c r="N177" s="6"/>
    </row>
    <row r="178" spans="1:14" ht="15.75">
      <c r="A178" s="28"/>
      <c r="B178" s="60" t="s">
        <v>127</v>
      </c>
      <c r="C178" s="106"/>
      <c r="D178" s="60"/>
      <c r="E178" s="106"/>
      <c r="F178" s="29"/>
      <c r="G178" s="106"/>
      <c r="H178" s="60">
        <v>3556</v>
      </c>
      <c r="I178" s="106">
        <f>H178/H184</f>
        <v>0.9745135653603727</v>
      </c>
      <c r="J178" s="59">
        <v>154281</v>
      </c>
      <c r="K178" s="107">
        <f>J178/J184</f>
        <v>0.9750118494644042</v>
      </c>
      <c r="L178" s="91"/>
      <c r="M178" s="100"/>
      <c r="N178" s="6"/>
    </row>
    <row r="179" spans="1:14" ht="15.75">
      <c r="A179" s="28"/>
      <c r="B179" s="60" t="s">
        <v>128</v>
      </c>
      <c r="C179" s="106"/>
      <c r="D179" s="60"/>
      <c r="E179" s="106"/>
      <c r="F179" s="29"/>
      <c r="G179" s="108"/>
      <c r="H179" s="60">
        <v>34</v>
      </c>
      <c r="I179" s="106">
        <f>H179/H184</f>
        <v>0.009317621266100301</v>
      </c>
      <c r="J179" s="59">
        <v>1473</v>
      </c>
      <c r="K179" s="107">
        <f>J179/J184</f>
        <v>0.009308939235946535</v>
      </c>
      <c r="L179" s="91"/>
      <c r="M179" s="100"/>
      <c r="N179" s="6"/>
    </row>
    <row r="180" spans="1:14" ht="15.75">
      <c r="A180" s="28"/>
      <c r="B180" s="60" t="s">
        <v>129</v>
      </c>
      <c r="C180" s="106"/>
      <c r="D180" s="60"/>
      <c r="E180" s="106"/>
      <c r="F180" s="29"/>
      <c r="G180" s="108"/>
      <c r="H180" s="60">
        <v>16</v>
      </c>
      <c r="I180" s="106">
        <f>H180/H184</f>
        <v>0.004384762948753083</v>
      </c>
      <c r="J180" s="59">
        <v>659</v>
      </c>
      <c r="K180" s="107">
        <f>J180/J184</f>
        <v>0.0041646917559326315</v>
      </c>
      <c r="L180" s="91"/>
      <c r="M180" s="100"/>
      <c r="N180" s="6"/>
    </row>
    <row r="181" spans="1:14" ht="15.75">
      <c r="A181" s="28"/>
      <c r="B181" s="60" t="s">
        <v>130</v>
      </c>
      <c r="C181" s="106"/>
      <c r="D181" s="60"/>
      <c r="E181" s="106"/>
      <c r="F181" s="29"/>
      <c r="G181" s="108"/>
      <c r="H181" s="60">
        <f>7+36</f>
        <v>43</v>
      </c>
      <c r="I181" s="106">
        <f>H181/H184</f>
        <v>0.011784050424773911</v>
      </c>
      <c r="J181" s="59">
        <f>224+1233+365</f>
        <v>1822</v>
      </c>
      <c r="K181" s="107">
        <f>J181/J184</f>
        <v>0.011514519543716625</v>
      </c>
      <c r="L181" s="91"/>
      <c r="M181" s="100"/>
      <c r="N181" s="6"/>
    </row>
    <row r="182" spans="1:14" ht="15.75">
      <c r="A182" s="28"/>
      <c r="B182" s="31"/>
      <c r="C182" s="106"/>
      <c r="D182" s="60"/>
      <c r="E182" s="106"/>
      <c r="F182" s="29"/>
      <c r="G182" s="108"/>
      <c r="H182" s="60"/>
      <c r="I182" s="106"/>
      <c r="J182" s="59"/>
      <c r="K182" s="107"/>
      <c r="L182" s="91"/>
      <c r="M182" s="100"/>
      <c r="N182" s="6"/>
    </row>
    <row r="183" spans="1:14" ht="15.75">
      <c r="A183" s="28"/>
      <c r="B183" s="60" t="s">
        <v>131</v>
      </c>
      <c r="C183" s="109"/>
      <c r="D183" s="98"/>
      <c r="E183" s="109"/>
      <c r="F183" s="29"/>
      <c r="G183" s="109"/>
      <c r="H183" s="98"/>
      <c r="I183" s="109"/>
      <c r="J183" s="59"/>
      <c r="K183" s="107"/>
      <c r="L183" s="91"/>
      <c r="M183" s="100"/>
      <c r="N183" s="6"/>
    </row>
    <row r="184" spans="1:14" ht="15.75">
      <c r="A184" s="28"/>
      <c r="B184" s="29"/>
      <c r="C184" s="29"/>
      <c r="D184" s="29"/>
      <c r="E184" s="29"/>
      <c r="F184" s="29"/>
      <c r="G184" s="29"/>
      <c r="H184" s="38">
        <f>SUM(H178:H182)</f>
        <v>3649</v>
      </c>
      <c r="I184" s="110">
        <f>SUM(I178:I183)</f>
        <v>1</v>
      </c>
      <c r="J184" s="59">
        <f>SUM(J178:J183)</f>
        <v>158235</v>
      </c>
      <c r="K184" s="110">
        <f>SUM(K178:K183)</f>
        <v>1</v>
      </c>
      <c r="L184" s="29"/>
      <c r="M184" s="29"/>
      <c r="N184" s="6"/>
    </row>
    <row r="185" spans="1:14" ht="15.75">
      <c r="A185" s="28"/>
      <c r="B185" s="29"/>
      <c r="C185" s="29"/>
      <c r="D185" s="29"/>
      <c r="E185" s="29"/>
      <c r="F185" s="29"/>
      <c r="G185" s="29"/>
      <c r="H185" s="38"/>
      <c r="I185" s="110"/>
      <c r="J185" s="59"/>
      <c r="K185" s="110"/>
      <c r="L185" s="29"/>
      <c r="M185" s="29"/>
      <c r="N185" s="6"/>
    </row>
    <row r="186" spans="1:14" ht="15.75">
      <c r="A186" s="8"/>
      <c r="B186" s="10"/>
      <c r="C186" s="10"/>
      <c r="D186" s="10"/>
      <c r="E186" s="10"/>
      <c r="F186" s="10"/>
      <c r="G186" s="10"/>
      <c r="H186" s="61"/>
      <c r="I186" s="113"/>
      <c r="J186" s="114"/>
      <c r="K186" s="113"/>
      <c r="L186" s="10"/>
      <c r="M186" s="10"/>
      <c r="N186" s="6"/>
    </row>
    <row r="187" spans="1:14" ht="15.75">
      <c r="A187" s="115"/>
      <c r="B187" s="17" t="s">
        <v>132</v>
      </c>
      <c r="C187" s="116"/>
      <c r="D187" s="21" t="s">
        <v>147</v>
      </c>
      <c r="E187" s="19"/>
      <c r="F187" s="17" t="s">
        <v>156</v>
      </c>
      <c r="G187" s="15"/>
      <c r="H187" s="15"/>
      <c r="I187" s="15"/>
      <c r="J187" s="15"/>
      <c r="K187" s="15"/>
      <c r="L187" s="15"/>
      <c r="M187" s="15"/>
      <c r="N187" s="6"/>
    </row>
    <row r="188" spans="1:14" ht="15.75">
      <c r="A188" s="115"/>
      <c r="B188" s="15"/>
      <c r="C188" s="15"/>
      <c r="D188" s="10"/>
      <c r="E188" s="10"/>
      <c r="F188" s="10"/>
      <c r="G188" s="15"/>
      <c r="H188" s="15"/>
      <c r="I188" s="15"/>
      <c r="J188" s="15"/>
      <c r="K188" s="15"/>
      <c r="L188" s="15"/>
      <c r="M188" s="15"/>
      <c r="N188" s="6"/>
    </row>
    <row r="189" spans="1:14" ht="15.75">
      <c r="A189" s="115"/>
      <c r="B189" s="16" t="s">
        <v>133</v>
      </c>
      <c r="C189" s="117"/>
      <c r="D189" s="118" t="s">
        <v>148</v>
      </c>
      <c r="E189" s="16"/>
      <c r="F189" s="16" t="s">
        <v>157</v>
      </c>
      <c r="G189" s="117"/>
      <c r="H189" s="117"/>
      <c r="I189" s="15"/>
      <c r="J189" s="15"/>
      <c r="K189" s="15"/>
      <c r="L189" s="15"/>
      <c r="M189" s="15"/>
      <c r="N189" s="6"/>
    </row>
    <row r="190" spans="1:14" ht="15.75">
      <c r="A190" s="115"/>
      <c r="B190" s="16" t="s">
        <v>134</v>
      </c>
      <c r="C190" s="117"/>
      <c r="D190" s="118" t="s">
        <v>149</v>
      </c>
      <c r="E190" s="16"/>
      <c r="F190" s="16" t="s">
        <v>158</v>
      </c>
      <c r="G190" s="117"/>
      <c r="H190" s="117"/>
      <c r="I190" s="15"/>
      <c r="J190" s="15"/>
      <c r="K190" s="15"/>
      <c r="L190" s="15"/>
      <c r="M190" s="15"/>
      <c r="N190" s="6"/>
    </row>
    <row r="191" spans="1:14" ht="15.75">
      <c r="A191" s="115"/>
      <c r="B191" s="16"/>
      <c r="C191" s="117"/>
      <c r="D191" s="118"/>
      <c r="E191" s="16"/>
      <c r="F191" s="16"/>
      <c r="G191" s="117"/>
      <c r="H191" s="117"/>
      <c r="I191" s="15"/>
      <c r="J191" s="15"/>
      <c r="K191" s="15"/>
      <c r="L191" s="15"/>
      <c r="M191" s="15"/>
      <c r="N191" s="6"/>
    </row>
    <row r="192" spans="1:14" ht="15.75">
      <c r="A192" s="115"/>
      <c r="B192" s="16"/>
      <c r="C192" s="117"/>
      <c r="D192" s="118"/>
      <c r="E192" s="16"/>
      <c r="F192" s="16"/>
      <c r="G192" s="117"/>
      <c r="H192" s="117"/>
      <c r="I192" s="15"/>
      <c r="J192" s="15"/>
      <c r="K192" s="15"/>
      <c r="L192" s="15"/>
      <c r="M192" s="15"/>
      <c r="N192" s="6"/>
    </row>
    <row r="193" spans="1:14" ht="18.75">
      <c r="A193" s="115"/>
      <c r="B193" s="54" t="s">
        <v>197</v>
      </c>
      <c r="C193" s="15"/>
      <c r="D193" s="15"/>
      <c r="E193" s="15"/>
      <c r="F193" s="15"/>
      <c r="G193" s="15"/>
      <c r="H193" s="15"/>
      <c r="I193" s="15"/>
      <c r="J193" s="15"/>
      <c r="K193" s="15"/>
      <c r="L193" s="15"/>
      <c r="M193" s="15"/>
      <c r="N193" s="6"/>
    </row>
    <row r="194" spans="1:14" ht="15">
      <c r="A194" s="119"/>
      <c r="B194" s="119"/>
      <c r="C194" s="119"/>
      <c r="D194" s="119"/>
      <c r="E194" s="119"/>
      <c r="F194" s="119"/>
      <c r="G194" s="119"/>
      <c r="H194" s="119"/>
      <c r="I194" s="119"/>
      <c r="J194" s="119"/>
      <c r="K194" s="119"/>
      <c r="L194" s="119"/>
      <c r="M194" s="119"/>
      <c r="N194" s="7"/>
    </row>
  </sheetData>
  <printOptions horizontalCentered="1" verticalCentered="1"/>
  <pageMargins left="0.5118110236220472" right="0.5118110236220472" top="0.2755905511811024" bottom="0.6299212598425197" header="0" footer="0"/>
  <pageSetup horizontalDpi="600" verticalDpi="600" orientation="landscape" paperSize="9" scale="50" r:id="rId2"/>
  <headerFooter alignWithMargins="0">
    <oddFooter xml:space="preserve">&amp;L </oddFooter>
  </headerFooter>
  <rowBreaks count="3" manualBreakCount="3">
    <brk id="47" max="13" man="1"/>
    <brk id="100" max="13" man="1"/>
    <brk id="148" max="13" man="1"/>
  </rowBreaks>
  <drawing r:id="rId1"/>
</worksheet>
</file>

<file path=xl/worksheets/sheet5.xml><?xml version="1.0" encoding="utf-8"?>
<worksheet xmlns="http://schemas.openxmlformats.org/spreadsheetml/2006/main" xmlns:r="http://schemas.openxmlformats.org/officeDocument/2006/relationships">
  <dimension ref="A1:N19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2.99609375" style="1" customWidth="1"/>
    <col min="14" max="16384" width="9.6640625" style="1" customWidth="1"/>
  </cols>
  <sheetData>
    <row r="1" spans="1:14" ht="20.25">
      <c r="A1" s="2"/>
      <c r="B1" s="3" t="s">
        <v>0</v>
      </c>
      <c r="C1" s="4"/>
      <c r="D1" s="5"/>
      <c r="E1" s="5"/>
      <c r="F1" s="5"/>
      <c r="G1" s="5"/>
      <c r="H1" s="5"/>
      <c r="I1" s="5"/>
      <c r="J1" s="5"/>
      <c r="K1" s="5"/>
      <c r="L1" s="5"/>
      <c r="M1" s="5"/>
      <c r="N1" s="126"/>
    </row>
    <row r="2" spans="1:14" ht="15.75">
      <c r="A2" s="8"/>
      <c r="B2" s="9"/>
      <c r="C2" s="9"/>
      <c r="D2" s="10"/>
      <c r="E2" s="10"/>
      <c r="F2" s="10"/>
      <c r="G2" s="10"/>
      <c r="H2" s="10"/>
      <c r="I2" s="10"/>
      <c r="J2" s="10"/>
      <c r="K2" s="10"/>
      <c r="L2" s="10"/>
      <c r="M2" s="10"/>
      <c r="N2" s="126"/>
    </row>
    <row r="3" spans="1:14" ht="15.75">
      <c r="A3" s="11"/>
      <c r="B3" s="155" t="s">
        <v>1</v>
      </c>
      <c r="C3" s="10"/>
      <c r="D3" s="10"/>
      <c r="E3" s="10"/>
      <c r="F3" s="10"/>
      <c r="G3" s="10"/>
      <c r="H3" s="10"/>
      <c r="I3" s="10"/>
      <c r="J3" s="10"/>
      <c r="K3" s="10"/>
      <c r="L3" s="10"/>
      <c r="M3" s="10"/>
      <c r="N3" s="126"/>
    </row>
    <row r="4" spans="1:14" ht="15.75">
      <c r="A4" s="8"/>
      <c r="B4" s="9"/>
      <c r="C4" s="9"/>
      <c r="D4" s="10"/>
      <c r="E4" s="10"/>
      <c r="F4" s="10"/>
      <c r="G4" s="10"/>
      <c r="H4" s="10"/>
      <c r="I4" s="10"/>
      <c r="J4" s="10"/>
      <c r="K4" s="10"/>
      <c r="L4" s="10"/>
      <c r="M4" s="10"/>
      <c r="N4" s="126"/>
    </row>
    <row r="5" spans="1:14" ht="15.75">
      <c r="A5" s="8"/>
      <c r="B5" s="13" t="s">
        <v>2</v>
      </c>
      <c r="C5" s="14"/>
      <c r="D5" s="10"/>
      <c r="E5" s="10"/>
      <c r="F5" s="10"/>
      <c r="G5" s="10"/>
      <c r="H5" s="10"/>
      <c r="I5" s="10"/>
      <c r="J5" s="10"/>
      <c r="K5" s="10"/>
      <c r="L5" s="10"/>
      <c r="M5" s="10"/>
      <c r="N5" s="126"/>
    </row>
    <row r="6" spans="1:14" ht="15.75">
      <c r="A6" s="8"/>
      <c r="B6" s="13" t="s">
        <v>3</v>
      </c>
      <c r="C6" s="14"/>
      <c r="D6" s="10"/>
      <c r="E6" s="10"/>
      <c r="F6" s="10"/>
      <c r="G6" s="10"/>
      <c r="H6" s="10"/>
      <c r="I6" s="10"/>
      <c r="J6" s="10"/>
      <c r="K6" s="10"/>
      <c r="L6" s="10"/>
      <c r="M6" s="10"/>
      <c r="N6" s="126"/>
    </row>
    <row r="7" spans="1:14" ht="15.75">
      <c r="A7" s="8"/>
      <c r="B7" s="13" t="s">
        <v>4</v>
      </c>
      <c r="C7" s="14"/>
      <c r="D7" s="10"/>
      <c r="E7" s="10"/>
      <c r="F7" s="10"/>
      <c r="G7" s="10"/>
      <c r="H7" s="10"/>
      <c r="I7" s="10"/>
      <c r="J7" s="10"/>
      <c r="K7" s="10"/>
      <c r="L7" s="10"/>
      <c r="M7" s="10"/>
      <c r="N7" s="126"/>
    </row>
    <row r="8" spans="1:14" ht="15.75">
      <c r="A8" s="8"/>
      <c r="B8" s="13" t="s">
        <v>5</v>
      </c>
      <c r="C8" s="14"/>
      <c r="D8" s="10"/>
      <c r="E8" s="10"/>
      <c r="F8" s="10"/>
      <c r="G8" s="10"/>
      <c r="H8" s="10"/>
      <c r="I8" s="10"/>
      <c r="J8" s="10"/>
      <c r="K8" s="10"/>
      <c r="L8" s="10"/>
      <c r="M8" s="10"/>
      <c r="N8" s="126"/>
    </row>
    <row r="9" spans="1:14" ht="15.75">
      <c r="A9" s="8"/>
      <c r="B9" s="15"/>
      <c r="C9" s="14"/>
      <c r="D9" s="10"/>
      <c r="E9" s="10"/>
      <c r="F9" s="10"/>
      <c r="G9" s="10"/>
      <c r="H9" s="10"/>
      <c r="I9" s="10"/>
      <c r="J9" s="10"/>
      <c r="K9" s="10"/>
      <c r="L9" s="10"/>
      <c r="M9" s="10"/>
      <c r="N9" s="126"/>
    </row>
    <row r="10" spans="1:14" ht="15.75">
      <c r="A10" s="8"/>
      <c r="B10" s="13"/>
      <c r="C10" s="14"/>
      <c r="D10" s="16"/>
      <c r="E10" s="16"/>
      <c r="F10" s="10"/>
      <c r="G10" s="10"/>
      <c r="H10" s="10"/>
      <c r="I10" s="10"/>
      <c r="J10" s="10"/>
      <c r="K10" s="10"/>
      <c r="L10" s="10"/>
      <c r="M10" s="10"/>
      <c r="N10" s="126"/>
    </row>
    <row r="11" spans="1:14" ht="15.75">
      <c r="A11" s="8"/>
      <c r="B11" s="17" t="s">
        <v>6</v>
      </c>
      <c r="C11" s="16"/>
      <c r="D11" s="10"/>
      <c r="E11" s="10"/>
      <c r="F11" s="10"/>
      <c r="G11" s="10"/>
      <c r="H11" s="10"/>
      <c r="I11" s="10"/>
      <c r="J11" s="10"/>
      <c r="K11" s="10"/>
      <c r="L11" s="10"/>
      <c r="M11" s="10"/>
      <c r="N11" s="126"/>
    </row>
    <row r="12" spans="1:14" ht="15.75">
      <c r="A12" s="8"/>
      <c r="B12" s="16"/>
      <c r="C12" s="16"/>
      <c r="D12" s="10"/>
      <c r="E12" s="10"/>
      <c r="F12" s="10"/>
      <c r="G12" s="10"/>
      <c r="H12" s="10"/>
      <c r="I12" s="10"/>
      <c r="J12" s="10"/>
      <c r="K12" s="10"/>
      <c r="L12" s="10"/>
      <c r="M12" s="10"/>
      <c r="N12" s="126"/>
    </row>
    <row r="13" spans="1:14" ht="15.75">
      <c r="A13" s="2"/>
      <c r="B13" s="5"/>
      <c r="C13" s="5"/>
      <c r="D13" s="5"/>
      <c r="E13" s="5"/>
      <c r="F13" s="5"/>
      <c r="G13" s="5"/>
      <c r="H13" s="5"/>
      <c r="I13" s="5"/>
      <c r="J13" s="5"/>
      <c r="K13" s="5"/>
      <c r="L13" s="5"/>
      <c r="M13" s="5"/>
      <c r="N13" s="126"/>
    </row>
    <row r="14" spans="1:14" ht="15.75">
      <c r="A14" s="8"/>
      <c r="B14" s="17" t="s">
        <v>192</v>
      </c>
      <c r="C14" s="17"/>
      <c r="D14" s="19"/>
      <c r="E14" s="19"/>
      <c r="F14" s="19"/>
      <c r="G14" s="19"/>
      <c r="H14" s="19"/>
      <c r="I14" s="19"/>
      <c r="J14" s="19"/>
      <c r="K14" s="19"/>
      <c r="L14" s="20" t="s">
        <v>179</v>
      </c>
      <c r="M14" s="19"/>
      <c r="N14" s="126"/>
    </row>
    <row r="15" spans="1:14" ht="15.75">
      <c r="A15" s="8"/>
      <c r="B15" s="17" t="s">
        <v>193</v>
      </c>
      <c r="C15" s="17"/>
      <c r="D15" s="19"/>
      <c r="E15" s="19"/>
      <c r="F15" s="19"/>
      <c r="G15" s="19"/>
      <c r="H15" s="19"/>
      <c r="I15" s="19"/>
      <c r="J15" s="19"/>
      <c r="K15" s="19"/>
      <c r="L15" s="21" t="s">
        <v>180</v>
      </c>
      <c r="M15" s="19"/>
      <c r="N15" s="126"/>
    </row>
    <row r="16" spans="1:14" ht="15.75">
      <c r="A16" s="8"/>
      <c r="B16" s="17" t="s">
        <v>7</v>
      </c>
      <c r="C16" s="17"/>
      <c r="D16" s="19"/>
      <c r="E16" s="19"/>
      <c r="F16" s="19"/>
      <c r="G16" s="19"/>
      <c r="H16" s="19"/>
      <c r="I16" s="19"/>
      <c r="J16" s="19"/>
      <c r="K16" s="19"/>
      <c r="L16" s="22">
        <v>36834</v>
      </c>
      <c r="M16" s="19"/>
      <c r="N16" s="126"/>
    </row>
    <row r="17" spans="1:14" ht="15.75">
      <c r="A17" s="8"/>
      <c r="B17" s="10"/>
      <c r="C17" s="10"/>
      <c r="D17" s="10"/>
      <c r="E17" s="10"/>
      <c r="F17" s="10"/>
      <c r="G17" s="10"/>
      <c r="H17" s="10"/>
      <c r="I17" s="10"/>
      <c r="J17" s="10"/>
      <c r="K17" s="10"/>
      <c r="L17" s="23"/>
      <c r="M17" s="10"/>
      <c r="N17" s="126"/>
    </row>
    <row r="18" spans="1:14" ht="15.75">
      <c r="A18" s="8"/>
      <c r="B18" s="24" t="s">
        <v>8</v>
      </c>
      <c r="C18" s="10"/>
      <c r="D18" s="10"/>
      <c r="E18" s="10"/>
      <c r="F18" s="10"/>
      <c r="G18" s="10"/>
      <c r="H18" s="10"/>
      <c r="I18" s="10"/>
      <c r="J18" s="23" t="s">
        <v>168</v>
      </c>
      <c r="K18" s="10"/>
      <c r="L18" s="15"/>
      <c r="M18" s="10"/>
      <c r="N18" s="126"/>
    </row>
    <row r="19" spans="1:14" ht="15.75">
      <c r="A19" s="8"/>
      <c r="B19" s="10"/>
      <c r="C19" s="10"/>
      <c r="D19" s="10"/>
      <c r="E19" s="10"/>
      <c r="F19" s="10"/>
      <c r="G19" s="10"/>
      <c r="H19" s="10"/>
      <c r="I19" s="10"/>
      <c r="J19" s="10"/>
      <c r="K19" s="10"/>
      <c r="L19" s="25"/>
      <c r="M19" s="10"/>
      <c r="N19" s="126"/>
    </row>
    <row r="20" spans="1:14" ht="15.75">
      <c r="A20" s="8"/>
      <c r="B20" s="10"/>
      <c r="C20" s="175" t="s">
        <v>135</v>
      </c>
      <c r="D20" s="177" t="s">
        <v>139</v>
      </c>
      <c r="E20" s="177"/>
      <c r="F20" s="177" t="s">
        <v>150</v>
      </c>
      <c r="G20" s="177"/>
      <c r="H20" s="177" t="s">
        <v>159</v>
      </c>
      <c r="I20" s="27"/>
      <c r="J20" s="27"/>
      <c r="K20" s="15"/>
      <c r="L20" s="15"/>
      <c r="M20" s="10"/>
      <c r="N20" s="126"/>
    </row>
    <row r="21" spans="1:14" ht="15.75">
      <c r="A21" s="28"/>
      <c r="B21" s="29" t="s">
        <v>9</v>
      </c>
      <c r="C21" s="176" t="s">
        <v>136</v>
      </c>
      <c r="D21" s="30" t="s">
        <v>140</v>
      </c>
      <c r="E21" s="30"/>
      <c r="F21" s="30" t="s">
        <v>140</v>
      </c>
      <c r="G21" s="30"/>
      <c r="H21" s="30" t="s">
        <v>160</v>
      </c>
      <c r="I21" s="30"/>
      <c r="J21" s="30"/>
      <c r="K21" s="31"/>
      <c r="L21" s="31"/>
      <c r="M21" s="29"/>
      <c r="N21" s="126"/>
    </row>
    <row r="22" spans="1:14" ht="15.75">
      <c r="A22" s="123"/>
      <c r="B22" s="32" t="s">
        <v>10</v>
      </c>
      <c r="C22" s="32"/>
      <c r="D22" s="33" t="s">
        <v>140</v>
      </c>
      <c r="E22" s="33"/>
      <c r="F22" s="33" t="s">
        <v>140</v>
      </c>
      <c r="G22" s="33"/>
      <c r="H22" s="33" t="s">
        <v>160</v>
      </c>
      <c r="I22" s="30"/>
      <c r="J22" s="30"/>
      <c r="K22" s="31"/>
      <c r="L22" s="31"/>
      <c r="M22" s="29"/>
      <c r="N22" s="126"/>
    </row>
    <row r="23" spans="1:14" ht="15.75">
      <c r="A23" s="28"/>
      <c r="B23" s="29" t="s">
        <v>11</v>
      </c>
      <c r="C23" s="29"/>
      <c r="D23" s="34" t="s">
        <v>141</v>
      </c>
      <c r="E23" s="30"/>
      <c r="F23" s="34" t="s">
        <v>151</v>
      </c>
      <c r="G23" s="30"/>
      <c r="H23" s="34" t="s">
        <v>161</v>
      </c>
      <c r="I23" s="30"/>
      <c r="J23" s="34"/>
      <c r="K23" s="31"/>
      <c r="L23" s="31"/>
      <c r="M23" s="29"/>
      <c r="N23" s="126"/>
    </row>
    <row r="24" spans="1:14" ht="15.75">
      <c r="A24" s="28"/>
      <c r="B24" s="29"/>
      <c r="C24" s="29"/>
      <c r="D24" s="29"/>
      <c r="E24" s="30"/>
      <c r="F24" s="30"/>
      <c r="G24" s="30"/>
      <c r="H24" s="30"/>
      <c r="I24" s="30"/>
      <c r="J24" s="30"/>
      <c r="K24" s="31"/>
      <c r="L24" s="31"/>
      <c r="M24" s="29"/>
      <c r="N24" s="126"/>
    </row>
    <row r="25" spans="1:14" ht="15.75">
      <c r="A25" s="28"/>
      <c r="B25" s="29" t="s">
        <v>12</v>
      </c>
      <c r="C25" s="29"/>
      <c r="D25" s="35">
        <v>44350</v>
      </c>
      <c r="E25" s="36"/>
      <c r="F25" s="35">
        <v>119000</v>
      </c>
      <c r="G25" s="35"/>
      <c r="H25" s="35">
        <v>17650</v>
      </c>
      <c r="I25" s="35"/>
      <c r="J25" s="35"/>
      <c r="K25" s="37"/>
      <c r="L25" s="35">
        <f>H25+F25+D25</f>
        <v>181000</v>
      </c>
      <c r="M25" s="38"/>
      <c r="N25" s="126"/>
    </row>
    <row r="26" spans="1:14" ht="15.75">
      <c r="A26" s="28"/>
      <c r="B26" s="29" t="s">
        <v>13</v>
      </c>
      <c r="C26" s="124">
        <v>0.486773</v>
      </c>
      <c r="D26" s="35">
        <f>D25*C26</f>
        <v>21588.382550000002</v>
      </c>
      <c r="E26" s="36"/>
      <c r="F26" s="35">
        <v>119000</v>
      </c>
      <c r="G26" s="35"/>
      <c r="H26" s="35">
        <v>17650</v>
      </c>
      <c r="I26" s="35"/>
      <c r="J26" s="35"/>
      <c r="K26" s="37"/>
      <c r="L26" s="35">
        <f>H26+F26+D26</f>
        <v>158238.38255</v>
      </c>
      <c r="M26" s="38"/>
      <c r="N26" s="126"/>
    </row>
    <row r="27" spans="1:14" ht="15.75">
      <c r="A27" s="123"/>
      <c r="B27" s="32" t="s">
        <v>14</v>
      </c>
      <c r="C27" s="125">
        <v>0.381583</v>
      </c>
      <c r="D27" s="41">
        <f>D25*C27</f>
        <v>16923.20605</v>
      </c>
      <c r="E27" s="42"/>
      <c r="F27" s="41">
        <v>119000</v>
      </c>
      <c r="G27" s="41"/>
      <c r="H27" s="41">
        <v>17650</v>
      </c>
      <c r="I27" s="41"/>
      <c r="J27" s="41"/>
      <c r="K27" s="43"/>
      <c r="L27" s="41">
        <f>H27+F27+D27</f>
        <v>153573.20605</v>
      </c>
      <c r="M27" s="38"/>
      <c r="N27" s="126"/>
    </row>
    <row r="28" spans="1:14" ht="15.75">
      <c r="A28" s="28"/>
      <c r="B28" s="29" t="s">
        <v>15</v>
      </c>
      <c r="C28" s="39"/>
      <c r="D28" s="34" t="s">
        <v>142</v>
      </c>
      <c r="E28" s="29"/>
      <c r="F28" s="34" t="s">
        <v>145</v>
      </c>
      <c r="G28" s="34"/>
      <c r="H28" s="34" t="s">
        <v>162</v>
      </c>
      <c r="I28" s="34"/>
      <c r="J28" s="34"/>
      <c r="K28" s="31"/>
      <c r="L28" s="31"/>
      <c r="M28" s="29"/>
      <c r="N28" s="126"/>
    </row>
    <row r="29" spans="1:14" ht="15.75">
      <c r="A29" s="28"/>
      <c r="B29" s="29" t="s">
        <v>16</v>
      </c>
      <c r="C29" s="29"/>
      <c r="D29" s="44">
        <v>0.06485</v>
      </c>
      <c r="E29" s="29"/>
      <c r="F29" s="44">
        <v>0.06615</v>
      </c>
      <c r="G29" s="45"/>
      <c r="H29" s="44">
        <v>0.07015</v>
      </c>
      <c r="I29" s="45"/>
      <c r="J29" s="44"/>
      <c r="K29" s="31"/>
      <c r="L29" s="45">
        <f>SUMPRODUCT(D29:H29,D26:H26)/L26</f>
        <v>0.066418803952616</v>
      </c>
      <c r="M29" s="29"/>
      <c r="N29" s="126"/>
    </row>
    <row r="30" spans="1:14" ht="15.75">
      <c r="A30" s="28"/>
      <c r="B30" s="29" t="s">
        <v>17</v>
      </c>
      <c r="C30" s="29"/>
      <c r="D30" s="44">
        <f>(6.34594)/100</f>
        <v>0.0634594</v>
      </c>
      <c r="E30" s="29"/>
      <c r="F30" s="44">
        <f>(6.47594)/100</f>
        <v>0.0647594</v>
      </c>
      <c r="G30" s="45"/>
      <c r="H30" s="44">
        <f>(6.87594)/100</f>
        <v>0.0687594</v>
      </c>
      <c r="I30" s="45"/>
      <c r="J30" s="44"/>
      <c r="K30" s="31"/>
      <c r="L30" s="31"/>
      <c r="M30" s="29"/>
      <c r="N30" s="126"/>
    </row>
    <row r="31" spans="1:14" ht="15.75">
      <c r="A31" s="28"/>
      <c r="B31" s="29" t="s">
        <v>18</v>
      </c>
      <c r="C31" s="29"/>
      <c r="D31" s="34" t="s">
        <v>143</v>
      </c>
      <c r="E31" s="29"/>
      <c r="F31" s="34" t="s">
        <v>152</v>
      </c>
      <c r="G31" s="34"/>
      <c r="H31" s="34" t="s">
        <v>152</v>
      </c>
      <c r="I31" s="34"/>
      <c r="J31" s="34"/>
      <c r="K31" s="31"/>
      <c r="L31" s="31"/>
      <c r="M31" s="29"/>
      <c r="N31" s="126"/>
    </row>
    <row r="32" spans="1:14" ht="15.75">
      <c r="A32" s="28"/>
      <c r="B32" s="29" t="s">
        <v>19</v>
      </c>
      <c r="C32" s="29"/>
      <c r="D32" s="34" t="s">
        <v>144</v>
      </c>
      <c r="E32" s="29"/>
      <c r="F32" s="34" t="s">
        <v>153</v>
      </c>
      <c r="G32" s="34"/>
      <c r="H32" s="34" t="s">
        <v>153</v>
      </c>
      <c r="I32" s="34"/>
      <c r="J32" s="34"/>
      <c r="K32" s="31"/>
      <c r="L32" s="31"/>
      <c r="M32" s="29"/>
      <c r="N32" s="126"/>
    </row>
    <row r="33" spans="1:14" ht="15.75">
      <c r="A33" s="28"/>
      <c r="B33" s="29" t="s">
        <v>20</v>
      </c>
      <c r="C33" s="29"/>
      <c r="D33" s="34" t="s">
        <v>145</v>
      </c>
      <c r="E33" s="29"/>
      <c r="F33" s="34" t="s">
        <v>154</v>
      </c>
      <c r="G33" s="34"/>
      <c r="H33" s="34" t="s">
        <v>163</v>
      </c>
      <c r="I33" s="34"/>
      <c r="J33" s="34"/>
      <c r="K33" s="31"/>
      <c r="L33" s="31"/>
      <c r="M33" s="29"/>
      <c r="N33" s="126"/>
    </row>
    <row r="34" spans="1:14" ht="15.75">
      <c r="A34" s="28"/>
      <c r="B34" s="29"/>
      <c r="C34" s="29"/>
      <c r="D34" s="46"/>
      <c r="E34" s="46"/>
      <c r="F34" s="29"/>
      <c r="G34" s="46"/>
      <c r="H34" s="46"/>
      <c r="I34" s="46"/>
      <c r="J34" s="46"/>
      <c r="K34" s="46"/>
      <c r="L34" s="46"/>
      <c r="M34" s="29"/>
      <c r="N34" s="126"/>
    </row>
    <row r="35" spans="1:14" ht="15.75">
      <c r="A35" s="28"/>
      <c r="B35" s="29" t="s">
        <v>21</v>
      </c>
      <c r="C35" s="29"/>
      <c r="D35" s="29"/>
      <c r="E35" s="29"/>
      <c r="F35" s="29"/>
      <c r="G35" s="29"/>
      <c r="H35" s="29"/>
      <c r="I35" s="29"/>
      <c r="J35" s="29"/>
      <c r="K35" s="29"/>
      <c r="L35" s="45">
        <f>(H25)/(D25+F25)</f>
        <v>0.10805019895928987</v>
      </c>
      <c r="M35" s="29"/>
      <c r="N35" s="126"/>
    </row>
    <row r="36" spans="1:14" ht="15.75">
      <c r="A36" s="28"/>
      <c r="B36" s="29" t="s">
        <v>22</v>
      </c>
      <c r="C36" s="29"/>
      <c r="D36" s="29"/>
      <c r="E36" s="29"/>
      <c r="F36" s="29"/>
      <c r="G36" s="29"/>
      <c r="H36" s="29"/>
      <c r="I36" s="29"/>
      <c r="J36" s="29"/>
      <c r="K36" s="29"/>
      <c r="L36" s="45">
        <f>(H27)/(D27+F27)</f>
        <v>0.12985273459123206</v>
      </c>
      <c r="M36" s="29"/>
      <c r="N36" s="126"/>
    </row>
    <row r="37" spans="1:14" ht="15.75">
      <c r="A37" s="28"/>
      <c r="B37" s="29" t="s">
        <v>23</v>
      </c>
      <c r="C37" s="29"/>
      <c r="D37" s="29"/>
      <c r="E37" s="29"/>
      <c r="F37" s="29"/>
      <c r="G37" s="29"/>
      <c r="H37" s="29"/>
      <c r="I37" s="29"/>
      <c r="J37" s="34" t="s">
        <v>169</v>
      </c>
      <c r="K37" s="34" t="s">
        <v>177</v>
      </c>
      <c r="L37" s="35">
        <v>72850</v>
      </c>
      <c r="M37" s="29"/>
      <c r="N37" s="126"/>
    </row>
    <row r="38" spans="1:14" ht="15.75">
      <c r="A38" s="28"/>
      <c r="B38" s="29"/>
      <c r="C38" s="29"/>
      <c r="D38" s="29"/>
      <c r="E38" s="29"/>
      <c r="F38" s="29"/>
      <c r="G38" s="29"/>
      <c r="H38" s="29"/>
      <c r="I38" s="29"/>
      <c r="J38" s="29"/>
      <c r="K38" s="29"/>
      <c r="L38" s="47"/>
      <c r="M38" s="29"/>
      <c r="N38" s="126"/>
    </row>
    <row r="39" spans="1:14" ht="15.75">
      <c r="A39" s="28"/>
      <c r="B39" s="29" t="s">
        <v>24</v>
      </c>
      <c r="C39" s="29"/>
      <c r="D39" s="29"/>
      <c r="E39" s="29"/>
      <c r="F39" s="29"/>
      <c r="G39" s="29"/>
      <c r="H39" s="29"/>
      <c r="I39" s="29"/>
      <c r="J39" s="34"/>
      <c r="K39" s="34"/>
      <c r="L39" s="34" t="s">
        <v>181</v>
      </c>
      <c r="M39" s="29"/>
      <c r="N39" s="126"/>
    </row>
    <row r="40" spans="1:14" ht="15.75">
      <c r="A40" s="28"/>
      <c r="B40" s="32" t="s">
        <v>25</v>
      </c>
      <c r="C40" s="32"/>
      <c r="D40" s="32"/>
      <c r="E40" s="32"/>
      <c r="F40" s="32"/>
      <c r="G40" s="32"/>
      <c r="H40" s="32"/>
      <c r="I40" s="32"/>
      <c r="J40" s="48"/>
      <c r="K40" s="48"/>
      <c r="L40" s="49">
        <v>36738</v>
      </c>
      <c r="M40" s="29"/>
      <c r="N40" s="126"/>
    </row>
    <row r="41" spans="1:14" ht="15.75">
      <c r="A41" s="28"/>
      <c r="B41" s="29" t="s">
        <v>26</v>
      </c>
      <c r="C41" s="29"/>
      <c r="D41" s="29"/>
      <c r="E41" s="29"/>
      <c r="F41" s="29"/>
      <c r="G41" s="29"/>
      <c r="H41" s="29"/>
      <c r="I41" s="29">
        <f>L41-J41+1</f>
        <v>88</v>
      </c>
      <c r="J41" s="50">
        <v>36556</v>
      </c>
      <c r="K41" s="51"/>
      <c r="L41" s="50">
        <v>36643</v>
      </c>
      <c r="M41" s="29"/>
      <c r="N41" s="126"/>
    </row>
    <row r="42" spans="1:14" ht="15.75">
      <c r="A42" s="28"/>
      <c r="B42" s="29" t="s">
        <v>27</v>
      </c>
      <c r="C42" s="29"/>
      <c r="D42" s="29"/>
      <c r="E42" s="29"/>
      <c r="F42" s="29"/>
      <c r="G42" s="29"/>
      <c r="H42" s="29"/>
      <c r="I42" s="29">
        <f>L42-J42+1</f>
        <v>94</v>
      </c>
      <c r="J42" s="50">
        <v>36644</v>
      </c>
      <c r="K42" s="51"/>
      <c r="L42" s="50">
        <v>36737</v>
      </c>
      <c r="M42" s="29"/>
      <c r="N42" s="126"/>
    </row>
    <row r="43" spans="1:14" ht="15.75">
      <c r="A43" s="28"/>
      <c r="B43" s="29" t="s">
        <v>28</v>
      </c>
      <c r="C43" s="29"/>
      <c r="D43" s="29"/>
      <c r="E43" s="29"/>
      <c r="F43" s="29"/>
      <c r="G43" s="29"/>
      <c r="H43" s="29"/>
      <c r="I43" s="29"/>
      <c r="J43" s="50"/>
      <c r="K43" s="51"/>
      <c r="L43" s="50" t="s">
        <v>196</v>
      </c>
      <c r="M43" s="29"/>
      <c r="N43" s="126"/>
    </row>
    <row r="44" spans="1:14" ht="15.75">
      <c r="A44" s="28"/>
      <c r="B44" s="29" t="s">
        <v>29</v>
      </c>
      <c r="C44" s="29"/>
      <c r="D44" s="29"/>
      <c r="E44" s="29"/>
      <c r="F44" s="29"/>
      <c r="G44" s="29"/>
      <c r="H44" s="29"/>
      <c r="I44" s="29"/>
      <c r="J44" s="50"/>
      <c r="K44" s="51"/>
      <c r="L44" s="50">
        <v>36731</v>
      </c>
      <c r="M44" s="29"/>
      <c r="N44" s="126"/>
    </row>
    <row r="45" spans="1:14" ht="15.75">
      <c r="A45" s="28"/>
      <c r="B45" s="29"/>
      <c r="C45" s="29"/>
      <c r="D45" s="29"/>
      <c r="E45" s="29"/>
      <c r="F45" s="29"/>
      <c r="G45" s="29"/>
      <c r="H45" s="29"/>
      <c r="I45" s="29"/>
      <c r="J45" s="50"/>
      <c r="K45" s="51"/>
      <c r="L45" s="50"/>
      <c r="M45" s="29"/>
      <c r="N45" s="126"/>
    </row>
    <row r="46" spans="1:14" ht="15.75">
      <c r="A46" s="8"/>
      <c r="B46" s="10"/>
      <c r="C46" s="10"/>
      <c r="D46" s="10"/>
      <c r="E46" s="10"/>
      <c r="F46" s="10"/>
      <c r="G46" s="10"/>
      <c r="H46" s="10"/>
      <c r="I46" s="10"/>
      <c r="J46" s="52"/>
      <c r="K46" s="53"/>
      <c r="L46" s="52"/>
      <c r="M46" s="10"/>
      <c r="N46" s="126"/>
    </row>
    <row r="47" spans="1:14" ht="19.5" thickBot="1">
      <c r="A47" s="132"/>
      <c r="B47" s="133" t="s">
        <v>198</v>
      </c>
      <c r="C47" s="134"/>
      <c r="D47" s="134"/>
      <c r="E47" s="134"/>
      <c r="F47" s="134"/>
      <c r="G47" s="134"/>
      <c r="H47" s="134"/>
      <c r="I47" s="134"/>
      <c r="J47" s="134"/>
      <c r="K47" s="134"/>
      <c r="L47" s="135"/>
      <c r="M47" s="136"/>
      <c r="N47" s="126"/>
    </row>
    <row r="48" spans="1:14" ht="15.75">
      <c r="A48" s="2"/>
      <c r="B48" s="5"/>
      <c r="C48" s="5"/>
      <c r="D48" s="5"/>
      <c r="E48" s="5"/>
      <c r="F48" s="5"/>
      <c r="G48" s="5"/>
      <c r="H48" s="5"/>
      <c r="I48" s="5"/>
      <c r="J48" s="5"/>
      <c r="K48" s="5"/>
      <c r="L48" s="56"/>
      <c r="M48" s="5"/>
      <c r="N48" s="126"/>
    </row>
    <row r="49" spans="1:14" ht="15.75">
      <c r="A49" s="8"/>
      <c r="B49" s="57" t="s">
        <v>31</v>
      </c>
      <c r="C49" s="16"/>
      <c r="D49" s="10"/>
      <c r="E49" s="10"/>
      <c r="F49" s="10"/>
      <c r="G49" s="10"/>
      <c r="H49" s="10"/>
      <c r="I49" s="10"/>
      <c r="J49" s="10"/>
      <c r="K49" s="10"/>
      <c r="L49" s="58"/>
      <c r="M49" s="10"/>
      <c r="N49" s="126"/>
    </row>
    <row r="50" spans="1:14" ht="15.75">
      <c r="A50" s="8"/>
      <c r="B50" s="16"/>
      <c r="C50" s="16"/>
      <c r="D50" s="10"/>
      <c r="E50" s="10"/>
      <c r="F50" s="10"/>
      <c r="G50" s="10"/>
      <c r="H50" s="10"/>
      <c r="I50" s="10"/>
      <c r="J50" s="10"/>
      <c r="K50" s="10"/>
      <c r="L50" s="58"/>
      <c r="M50" s="10"/>
      <c r="N50" s="126"/>
    </row>
    <row r="51" spans="1:14" s="170" customFormat="1" ht="63">
      <c r="A51" s="167"/>
      <c r="B51" s="192" t="s">
        <v>32</v>
      </c>
      <c r="C51" s="193" t="s">
        <v>137</v>
      </c>
      <c r="D51" s="193" t="s">
        <v>146</v>
      </c>
      <c r="E51" s="193"/>
      <c r="F51" s="193" t="s">
        <v>155</v>
      </c>
      <c r="G51" s="193"/>
      <c r="H51" s="193" t="s">
        <v>164</v>
      </c>
      <c r="I51" s="193"/>
      <c r="J51" s="193" t="s">
        <v>170</v>
      </c>
      <c r="K51" s="193"/>
      <c r="L51" s="194" t="s">
        <v>183</v>
      </c>
      <c r="M51" s="168"/>
      <c r="N51" s="174"/>
    </row>
    <row r="52" spans="1:14" ht="15.75">
      <c r="A52" s="28"/>
      <c r="B52" s="29" t="s">
        <v>33</v>
      </c>
      <c r="C52" s="38">
        <v>180976</v>
      </c>
      <c r="D52" s="59">
        <v>158235</v>
      </c>
      <c r="E52" s="38"/>
      <c r="F52" s="38">
        <f>4662+1436</f>
        <v>6098</v>
      </c>
      <c r="G52" s="38"/>
      <c r="H52" s="38">
        <f>L136</f>
        <v>1436</v>
      </c>
      <c r="I52" s="38"/>
      <c r="J52" s="38">
        <v>0</v>
      </c>
      <c r="K52" s="38"/>
      <c r="L52" s="59">
        <f>D52-F52+H52-J52</f>
        <v>153573</v>
      </c>
      <c r="M52" s="29"/>
      <c r="N52" s="126"/>
    </row>
    <row r="53" spans="1:14" ht="15.75">
      <c r="A53" s="28"/>
      <c r="B53" s="29" t="s">
        <v>34</v>
      </c>
      <c r="C53" s="38">
        <v>24</v>
      </c>
      <c r="D53" s="59">
        <v>0</v>
      </c>
      <c r="E53" s="38"/>
      <c r="F53" s="38">
        <v>0</v>
      </c>
      <c r="G53" s="38"/>
      <c r="H53" s="38">
        <v>0</v>
      </c>
      <c r="I53" s="38"/>
      <c r="J53" s="38">
        <v>0</v>
      </c>
      <c r="K53" s="38"/>
      <c r="L53" s="59">
        <f>D53-F53</f>
        <v>0</v>
      </c>
      <c r="M53" s="29"/>
      <c r="N53" s="126"/>
    </row>
    <row r="54" spans="1:14" ht="15.75">
      <c r="A54" s="28"/>
      <c r="B54" s="29"/>
      <c r="C54" s="38"/>
      <c r="D54" s="59"/>
      <c r="E54" s="38"/>
      <c r="F54" s="38"/>
      <c r="G54" s="38"/>
      <c r="H54" s="38"/>
      <c r="I54" s="38"/>
      <c r="J54" s="38"/>
      <c r="K54" s="38"/>
      <c r="L54" s="59"/>
      <c r="M54" s="29"/>
      <c r="N54" s="126"/>
    </row>
    <row r="55" spans="1:14" ht="15.75">
      <c r="A55" s="28"/>
      <c r="B55" s="29" t="s">
        <v>35</v>
      </c>
      <c r="C55" s="38">
        <f>SUM(C52:C54)</f>
        <v>181000</v>
      </c>
      <c r="D55" s="60">
        <v>158235</v>
      </c>
      <c r="E55" s="38"/>
      <c r="F55" s="38">
        <f>SUM(F52:F54)</f>
        <v>6098</v>
      </c>
      <c r="G55" s="38"/>
      <c r="H55" s="38">
        <f>SUM(H52:H54)</f>
        <v>1436</v>
      </c>
      <c r="I55" s="38"/>
      <c r="J55" s="38">
        <f>SUM(J52:J54)</f>
        <v>0</v>
      </c>
      <c r="K55" s="38"/>
      <c r="L55" s="60">
        <f>SUM(L52:L54)</f>
        <v>153573</v>
      </c>
      <c r="M55" s="29"/>
      <c r="N55" s="126"/>
    </row>
    <row r="56" spans="1:14" ht="15.75">
      <c r="A56" s="28"/>
      <c r="B56" s="29"/>
      <c r="C56" s="38"/>
      <c r="D56" s="38"/>
      <c r="E56" s="38"/>
      <c r="F56" s="38"/>
      <c r="G56" s="38"/>
      <c r="H56" s="38"/>
      <c r="I56" s="38"/>
      <c r="J56" s="38"/>
      <c r="K56" s="38"/>
      <c r="L56" s="60"/>
      <c r="M56" s="29"/>
      <c r="N56" s="126"/>
    </row>
    <row r="57" spans="1:14" ht="15.75">
      <c r="A57" s="8"/>
      <c r="B57" s="155" t="s">
        <v>36</v>
      </c>
      <c r="C57" s="61"/>
      <c r="D57" s="61"/>
      <c r="E57" s="61"/>
      <c r="F57" s="61"/>
      <c r="G57" s="61"/>
      <c r="H57" s="61"/>
      <c r="I57" s="61"/>
      <c r="J57" s="61"/>
      <c r="K57" s="61"/>
      <c r="L57" s="62"/>
      <c r="M57" s="10"/>
      <c r="N57" s="126"/>
    </row>
    <row r="58" spans="1:14" ht="15.75">
      <c r="A58" s="8"/>
      <c r="B58" s="10"/>
      <c r="C58" s="61"/>
      <c r="D58" s="61"/>
      <c r="E58" s="61"/>
      <c r="F58" s="61"/>
      <c r="G58" s="61"/>
      <c r="H58" s="61"/>
      <c r="I58" s="61"/>
      <c r="J58" s="61"/>
      <c r="K58" s="61"/>
      <c r="L58" s="62"/>
      <c r="M58" s="10"/>
      <c r="N58" s="126"/>
    </row>
    <row r="59" spans="1:14" ht="15.75">
      <c r="A59" s="28"/>
      <c r="B59" s="29" t="s">
        <v>33</v>
      </c>
      <c r="C59" s="38"/>
      <c r="D59" s="38"/>
      <c r="E59" s="38"/>
      <c r="F59" s="38"/>
      <c r="G59" s="38"/>
      <c r="H59" s="38"/>
      <c r="I59" s="38"/>
      <c r="J59" s="38"/>
      <c r="K59" s="38"/>
      <c r="L59" s="60"/>
      <c r="M59" s="29"/>
      <c r="N59" s="126"/>
    </row>
    <row r="60" spans="1:14" ht="15.75">
      <c r="A60" s="28"/>
      <c r="B60" s="29" t="s">
        <v>34</v>
      </c>
      <c r="C60" s="38"/>
      <c r="D60" s="38"/>
      <c r="E60" s="38"/>
      <c r="F60" s="38"/>
      <c r="G60" s="38"/>
      <c r="H60" s="38"/>
      <c r="I60" s="38"/>
      <c r="J60" s="38"/>
      <c r="K60" s="38"/>
      <c r="L60" s="60"/>
      <c r="M60" s="29"/>
      <c r="N60" s="126"/>
    </row>
    <row r="61" spans="1:14" ht="15.75">
      <c r="A61" s="28"/>
      <c r="B61" s="29"/>
      <c r="C61" s="38"/>
      <c r="D61" s="38"/>
      <c r="E61" s="38"/>
      <c r="F61" s="38"/>
      <c r="G61" s="38"/>
      <c r="H61" s="38"/>
      <c r="I61" s="38"/>
      <c r="J61" s="38"/>
      <c r="K61" s="38"/>
      <c r="L61" s="60"/>
      <c r="M61" s="29"/>
      <c r="N61" s="126"/>
    </row>
    <row r="62" spans="1:14" ht="15.75">
      <c r="A62" s="28"/>
      <c r="B62" s="29" t="s">
        <v>35</v>
      </c>
      <c r="C62" s="38"/>
      <c r="D62" s="38"/>
      <c r="E62" s="38"/>
      <c r="F62" s="38"/>
      <c r="G62" s="38"/>
      <c r="H62" s="38"/>
      <c r="I62" s="38"/>
      <c r="J62" s="38"/>
      <c r="K62" s="38"/>
      <c r="L62" s="38"/>
      <c r="M62" s="29"/>
      <c r="N62" s="126"/>
    </row>
    <row r="63" spans="1:14" ht="15.75">
      <c r="A63" s="28"/>
      <c r="B63" s="29"/>
      <c r="C63" s="38"/>
      <c r="D63" s="38"/>
      <c r="E63" s="38"/>
      <c r="F63" s="38"/>
      <c r="G63" s="38"/>
      <c r="H63" s="38"/>
      <c r="I63" s="38"/>
      <c r="J63" s="38"/>
      <c r="K63" s="38"/>
      <c r="L63" s="38"/>
      <c r="M63" s="29"/>
      <c r="N63" s="126"/>
    </row>
    <row r="64" spans="1:14" ht="15.75">
      <c r="A64" s="28"/>
      <c r="B64" s="29" t="s">
        <v>37</v>
      </c>
      <c r="C64" s="38">
        <v>0</v>
      </c>
      <c r="D64" s="38">
        <v>0</v>
      </c>
      <c r="E64" s="38"/>
      <c r="F64" s="38"/>
      <c r="G64" s="38"/>
      <c r="H64" s="38"/>
      <c r="I64" s="38"/>
      <c r="J64" s="38"/>
      <c r="K64" s="38"/>
      <c r="L64" s="59">
        <f>D64-F64+H64-J64</f>
        <v>0</v>
      </c>
      <c r="M64" s="29"/>
      <c r="N64" s="126"/>
    </row>
    <row r="65" spans="1:14" ht="15.75">
      <c r="A65" s="28"/>
      <c r="B65" s="29" t="s">
        <v>38</v>
      </c>
      <c r="C65" s="38">
        <v>0</v>
      </c>
      <c r="D65" s="38">
        <v>0</v>
      </c>
      <c r="E65" s="38"/>
      <c r="F65" s="38"/>
      <c r="G65" s="38"/>
      <c r="H65" s="38"/>
      <c r="I65" s="38"/>
      <c r="J65" s="38"/>
      <c r="K65" s="38"/>
      <c r="L65" s="60">
        <v>0</v>
      </c>
      <c r="M65" s="29"/>
      <c r="N65" s="126"/>
    </row>
    <row r="66" spans="1:14" ht="15.75">
      <c r="A66" s="28"/>
      <c r="B66" s="29" t="s">
        <v>39</v>
      </c>
      <c r="C66" s="38">
        <v>0</v>
      </c>
      <c r="D66" s="38">
        <f>L120</f>
        <v>0</v>
      </c>
      <c r="E66" s="38"/>
      <c r="F66" s="38"/>
      <c r="G66" s="38"/>
      <c r="H66" s="38"/>
      <c r="I66" s="38"/>
      <c r="J66" s="38"/>
      <c r="K66" s="38"/>
      <c r="L66" s="60">
        <v>0</v>
      </c>
      <c r="M66" s="29"/>
      <c r="N66" s="126"/>
    </row>
    <row r="67" spans="1:14" ht="15.75">
      <c r="A67" s="28"/>
      <c r="B67" s="29" t="s">
        <v>40</v>
      </c>
      <c r="C67" s="60">
        <f>SUM(C55:C66)</f>
        <v>181000</v>
      </c>
      <c r="D67" s="60">
        <f>SUM(D55:D66)</f>
        <v>158235</v>
      </c>
      <c r="E67" s="38"/>
      <c r="F67" s="60"/>
      <c r="G67" s="38"/>
      <c r="H67" s="60"/>
      <c r="I67" s="38"/>
      <c r="J67" s="60"/>
      <c r="K67" s="38"/>
      <c r="L67" s="60">
        <f>SUM(L55:L66)</f>
        <v>153573</v>
      </c>
      <c r="M67" s="29"/>
      <c r="N67" s="126"/>
    </row>
    <row r="68" spans="1:14" ht="15.75">
      <c r="A68" s="28"/>
      <c r="B68" s="29"/>
      <c r="C68" s="38"/>
      <c r="D68" s="38"/>
      <c r="E68" s="38"/>
      <c r="F68" s="38"/>
      <c r="G68" s="38"/>
      <c r="H68" s="38"/>
      <c r="I68" s="38"/>
      <c r="J68" s="38"/>
      <c r="K68" s="38"/>
      <c r="L68" s="60"/>
      <c r="M68" s="29"/>
      <c r="N68" s="126"/>
    </row>
    <row r="69" spans="1:14" ht="15.75">
      <c r="A69" s="8"/>
      <c r="B69" s="10"/>
      <c r="C69" s="10"/>
      <c r="D69" s="10"/>
      <c r="E69" s="10"/>
      <c r="F69" s="10"/>
      <c r="G69" s="10"/>
      <c r="H69" s="10"/>
      <c r="I69" s="10"/>
      <c r="J69" s="10"/>
      <c r="K69" s="10"/>
      <c r="L69" s="10"/>
      <c r="M69" s="10"/>
      <c r="N69" s="126"/>
    </row>
    <row r="70" spans="1:14" ht="15.75">
      <c r="A70" s="8"/>
      <c r="B70" s="57" t="s">
        <v>41</v>
      </c>
      <c r="C70" s="17"/>
      <c r="D70" s="17"/>
      <c r="E70" s="17"/>
      <c r="F70" s="17"/>
      <c r="G70" s="17"/>
      <c r="H70" s="17"/>
      <c r="I70" s="21"/>
      <c r="J70" s="21" t="s">
        <v>171</v>
      </c>
      <c r="K70" s="21"/>
      <c r="L70" s="21" t="s">
        <v>184</v>
      </c>
      <c r="M70" s="10"/>
      <c r="N70" s="126"/>
    </row>
    <row r="71" spans="1:14" ht="15.75">
      <c r="A71" s="28"/>
      <c r="B71" s="29" t="s">
        <v>42</v>
      </c>
      <c r="C71" s="29"/>
      <c r="D71" s="29"/>
      <c r="E71" s="29"/>
      <c r="F71" s="29"/>
      <c r="G71" s="29"/>
      <c r="H71" s="29"/>
      <c r="I71" s="29"/>
      <c r="J71" s="38">
        <v>0</v>
      </c>
      <c r="K71" s="29"/>
      <c r="L71" s="59">
        <v>0</v>
      </c>
      <c r="M71" s="29"/>
      <c r="N71" s="126"/>
    </row>
    <row r="72" spans="1:14" ht="15.75">
      <c r="A72" s="28"/>
      <c r="B72" s="29" t="s">
        <v>43</v>
      </c>
      <c r="C72" s="46" t="s">
        <v>138</v>
      </c>
      <c r="D72" s="64">
        <f>L44</f>
        <v>36731</v>
      </c>
      <c r="E72" s="29"/>
      <c r="F72" s="29"/>
      <c r="G72" s="29"/>
      <c r="H72" s="29"/>
      <c r="I72" s="29"/>
      <c r="J72" s="38">
        <f>6098+3</f>
        <v>6101</v>
      </c>
      <c r="K72" s="29"/>
      <c r="L72" s="59"/>
      <c r="M72" s="29"/>
      <c r="N72" s="126"/>
    </row>
    <row r="73" spans="1:14" ht="15.75">
      <c r="A73" s="28"/>
      <c r="B73" s="29" t="s">
        <v>44</v>
      </c>
      <c r="C73" s="29"/>
      <c r="D73" s="29"/>
      <c r="E73" s="29"/>
      <c r="F73" s="29"/>
      <c r="G73" s="29"/>
      <c r="H73" s="29"/>
      <c r="I73" s="29"/>
      <c r="J73" s="38"/>
      <c r="K73" s="29"/>
      <c r="L73" s="59">
        <f>2744-16+1253+75+67-768</f>
        <v>3355</v>
      </c>
      <c r="M73" s="29"/>
      <c r="N73" s="126"/>
    </row>
    <row r="74" spans="1:14" ht="15.75">
      <c r="A74" s="28"/>
      <c r="B74" s="29" t="s">
        <v>45</v>
      </c>
      <c r="C74" s="29"/>
      <c r="D74" s="29"/>
      <c r="E74" s="29"/>
      <c r="F74" s="29"/>
      <c r="G74" s="29"/>
      <c r="H74" s="29"/>
      <c r="I74" s="29"/>
      <c r="J74" s="38"/>
      <c r="K74" s="29"/>
      <c r="L74" s="59">
        <v>212</v>
      </c>
      <c r="M74" s="29"/>
      <c r="N74" s="126"/>
    </row>
    <row r="75" spans="1:14" ht="15.75">
      <c r="A75" s="28"/>
      <c r="B75" s="29" t="s">
        <v>46</v>
      </c>
      <c r="C75" s="29"/>
      <c r="D75" s="29"/>
      <c r="E75" s="29"/>
      <c r="F75" s="29"/>
      <c r="G75" s="29"/>
      <c r="H75" s="29"/>
      <c r="I75" s="29"/>
      <c r="J75" s="38">
        <f>SUM(J71:J74)</f>
        <v>6101</v>
      </c>
      <c r="K75" s="29"/>
      <c r="L75" s="60">
        <f>SUM(L71:L74)</f>
        <v>3567</v>
      </c>
      <c r="M75" s="29"/>
      <c r="N75" s="126"/>
    </row>
    <row r="76" spans="1:14" ht="15.75">
      <c r="A76" s="28"/>
      <c r="B76" s="29" t="s">
        <v>47</v>
      </c>
      <c r="C76" s="29"/>
      <c r="D76" s="29"/>
      <c r="E76" s="29"/>
      <c r="F76" s="29"/>
      <c r="G76" s="29"/>
      <c r="H76" s="29"/>
      <c r="I76" s="29"/>
      <c r="J76" s="38">
        <v>0</v>
      </c>
      <c r="K76" s="29"/>
      <c r="L76" s="59">
        <v>0</v>
      </c>
      <c r="M76" s="29"/>
      <c r="N76" s="126"/>
    </row>
    <row r="77" spans="1:14" ht="15.75">
      <c r="A77" s="28"/>
      <c r="B77" s="29" t="s">
        <v>48</v>
      </c>
      <c r="C77" s="29"/>
      <c r="D77" s="29"/>
      <c r="E77" s="29"/>
      <c r="F77" s="29"/>
      <c r="G77" s="29"/>
      <c r="H77" s="29"/>
      <c r="I77" s="29"/>
      <c r="J77" s="38">
        <f>J75+J76</f>
        <v>6101</v>
      </c>
      <c r="K77" s="29"/>
      <c r="L77" s="60">
        <f>L75+L76</f>
        <v>3567</v>
      </c>
      <c r="M77" s="29"/>
      <c r="N77" s="126"/>
    </row>
    <row r="78" spans="1:14" ht="15.75">
      <c r="A78" s="28"/>
      <c r="B78" s="185" t="s">
        <v>49</v>
      </c>
      <c r="C78" s="65"/>
      <c r="D78" s="29"/>
      <c r="E78" s="29"/>
      <c r="F78" s="29"/>
      <c r="G78" s="29"/>
      <c r="H78" s="29"/>
      <c r="I78" s="29"/>
      <c r="J78" s="38"/>
      <c r="K78" s="29"/>
      <c r="L78" s="59"/>
      <c r="M78" s="29"/>
      <c r="N78" s="126"/>
    </row>
    <row r="79" spans="1:14" ht="15.75">
      <c r="A79" s="28">
        <v>1</v>
      </c>
      <c r="B79" s="29" t="s">
        <v>50</v>
      </c>
      <c r="C79" s="29"/>
      <c r="D79" s="29"/>
      <c r="E79" s="29"/>
      <c r="F79" s="29"/>
      <c r="G79" s="29"/>
      <c r="H79" s="29"/>
      <c r="I79" s="29"/>
      <c r="J79" s="29"/>
      <c r="K79" s="29"/>
      <c r="L79" s="59">
        <v>0</v>
      </c>
      <c r="M79" s="29"/>
      <c r="N79" s="126"/>
    </row>
    <row r="80" spans="1:14" ht="15.75">
      <c r="A80" s="28">
        <v>2</v>
      </c>
      <c r="B80" s="29" t="s">
        <v>51</v>
      </c>
      <c r="C80" s="29"/>
      <c r="D80" s="29"/>
      <c r="E80" s="29"/>
      <c r="F80" s="29"/>
      <c r="G80" s="29"/>
      <c r="H80" s="29"/>
      <c r="I80" s="29"/>
      <c r="J80" s="29"/>
      <c r="K80" s="29"/>
      <c r="L80" s="59">
        <v>-4</v>
      </c>
      <c r="M80" s="29"/>
      <c r="N80" s="126"/>
    </row>
    <row r="81" spans="1:14" ht="15.75">
      <c r="A81" s="28">
        <v>3</v>
      </c>
      <c r="B81" s="29" t="s">
        <v>52</v>
      </c>
      <c r="C81" s="29"/>
      <c r="D81" s="29"/>
      <c r="E81" s="29"/>
      <c r="F81" s="29"/>
      <c r="G81" s="29"/>
      <c r="H81" s="29"/>
      <c r="I81" s="29"/>
      <c r="J81" s="29"/>
      <c r="K81" s="29"/>
      <c r="L81" s="59">
        <f>-121-5</f>
        <v>-126</v>
      </c>
      <c r="M81" s="29"/>
      <c r="N81" s="126"/>
    </row>
    <row r="82" spans="1:14" ht="15.75">
      <c r="A82" s="28">
        <v>4</v>
      </c>
      <c r="B82" s="29" t="s">
        <v>53</v>
      </c>
      <c r="C82" s="29"/>
      <c r="D82" s="29"/>
      <c r="E82" s="29"/>
      <c r="F82" s="29"/>
      <c r="G82" s="29"/>
      <c r="H82" s="29"/>
      <c r="I82" s="29"/>
      <c r="J82" s="29"/>
      <c r="K82" s="29"/>
      <c r="L82" s="59">
        <v>-128</v>
      </c>
      <c r="M82" s="29"/>
      <c r="N82" s="126"/>
    </row>
    <row r="83" spans="1:14" ht="15.75">
      <c r="A83" s="28">
        <v>5</v>
      </c>
      <c r="B83" s="29" t="s">
        <v>54</v>
      </c>
      <c r="C83" s="29"/>
      <c r="D83" s="29"/>
      <c r="E83" s="29"/>
      <c r="F83" s="29"/>
      <c r="G83" s="29"/>
      <c r="H83" s="29"/>
      <c r="I83" s="29"/>
      <c r="J83" s="29"/>
      <c r="K83" s="29"/>
      <c r="L83" s="59">
        <v>-2381</v>
      </c>
      <c r="M83" s="29"/>
      <c r="N83" s="126"/>
    </row>
    <row r="84" spans="1:14" ht="15.75">
      <c r="A84" s="28">
        <v>6</v>
      </c>
      <c r="B84" s="29" t="s">
        <v>55</v>
      </c>
      <c r="C84" s="29"/>
      <c r="D84" s="29"/>
      <c r="E84" s="29"/>
      <c r="F84" s="29"/>
      <c r="G84" s="29"/>
      <c r="H84" s="29"/>
      <c r="I84" s="29"/>
      <c r="J84" s="29"/>
      <c r="K84" s="29"/>
      <c r="L84" s="59">
        <v>-3</v>
      </c>
      <c r="M84" s="29"/>
      <c r="N84" s="126"/>
    </row>
    <row r="85" spans="1:14" ht="15.75">
      <c r="A85" s="28">
        <v>7</v>
      </c>
      <c r="B85" s="29" t="s">
        <v>56</v>
      </c>
      <c r="C85" s="29"/>
      <c r="D85" s="29"/>
      <c r="E85" s="29"/>
      <c r="F85" s="29"/>
      <c r="G85" s="29"/>
      <c r="H85" s="29"/>
      <c r="I85" s="29"/>
      <c r="J85" s="29"/>
      <c r="K85" s="29"/>
      <c r="L85" s="59">
        <v>-318</v>
      </c>
      <c r="M85" s="29"/>
      <c r="N85" s="126"/>
    </row>
    <row r="86" spans="1:14" ht="15.75">
      <c r="A86" s="28">
        <v>8</v>
      </c>
      <c r="B86" s="29" t="s">
        <v>57</v>
      </c>
      <c r="C86" s="29"/>
      <c r="D86" s="29"/>
      <c r="E86" s="29"/>
      <c r="F86" s="29"/>
      <c r="G86" s="29"/>
      <c r="H86" s="29"/>
      <c r="I86" s="29"/>
      <c r="J86" s="29"/>
      <c r="K86" s="29"/>
      <c r="L86" s="59">
        <v>0</v>
      </c>
      <c r="M86" s="29"/>
      <c r="N86" s="126"/>
    </row>
    <row r="87" spans="1:14" ht="15.75">
      <c r="A87" s="28">
        <v>9</v>
      </c>
      <c r="B87" s="29" t="s">
        <v>58</v>
      </c>
      <c r="C87" s="29"/>
      <c r="D87" s="29"/>
      <c r="E87" s="29"/>
      <c r="F87" s="29"/>
      <c r="G87" s="29"/>
      <c r="H87" s="29"/>
      <c r="I87" s="29"/>
      <c r="J87" s="29"/>
      <c r="K87" s="29"/>
      <c r="L87" s="59">
        <v>0</v>
      </c>
      <c r="M87" s="29"/>
      <c r="N87" s="126"/>
    </row>
    <row r="88" spans="1:14" ht="15.75">
      <c r="A88" s="28">
        <v>10</v>
      </c>
      <c r="B88" s="29" t="s">
        <v>59</v>
      </c>
      <c r="C88" s="29"/>
      <c r="D88" s="29"/>
      <c r="E88" s="29"/>
      <c r="F88" s="29"/>
      <c r="G88" s="29"/>
      <c r="H88" s="29"/>
      <c r="I88" s="29"/>
      <c r="J88" s="29"/>
      <c r="K88" s="29"/>
      <c r="L88" s="59">
        <v>-125</v>
      </c>
      <c r="M88" s="29"/>
      <c r="N88" s="126"/>
    </row>
    <row r="89" spans="1:14" ht="15.75">
      <c r="A89" s="28">
        <v>11</v>
      </c>
      <c r="B89" s="29" t="s">
        <v>60</v>
      </c>
      <c r="C89" s="29"/>
      <c r="D89" s="29"/>
      <c r="E89" s="29"/>
      <c r="F89" s="29"/>
      <c r="G89" s="29"/>
      <c r="H89" s="29"/>
      <c r="I89" s="29"/>
      <c r="J89" s="29"/>
      <c r="K89" s="29"/>
      <c r="L89" s="59">
        <v>0</v>
      </c>
      <c r="M89" s="29"/>
      <c r="N89" s="126"/>
    </row>
    <row r="90" spans="1:14" ht="15.75">
      <c r="A90" s="28">
        <v>12</v>
      </c>
      <c r="B90" s="29" t="s">
        <v>61</v>
      </c>
      <c r="C90" s="29"/>
      <c r="D90" s="29"/>
      <c r="E90" s="29"/>
      <c r="F90" s="29"/>
      <c r="G90" s="29"/>
      <c r="H90" s="29"/>
      <c r="I90" s="29"/>
      <c r="J90" s="29"/>
      <c r="K90" s="29"/>
      <c r="L90" s="59">
        <f>-L77-SUM(L80:L89)</f>
        <v>-482</v>
      </c>
      <c r="M90" s="29"/>
      <c r="N90" s="126"/>
    </row>
    <row r="91" spans="1:14" ht="15.75">
      <c r="A91" s="28"/>
      <c r="B91" s="185" t="s">
        <v>62</v>
      </c>
      <c r="C91" s="65"/>
      <c r="D91" s="29"/>
      <c r="E91" s="29"/>
      <c r="F91" s="29"/>
      <c r="G91" s="29"/>
      <c r="H91" s="29"/>
      <c r="I91" s="29"/>
      <c r="J91" s="29"/>
      <c r="K91" s="29"/>
      <c r="L91" s="66"/>
      <c r="M91" s="29"/>
      <c r="N91" s="126"/>
    </row>
    <row r="92" spans="1:14" ht="15.75">
      <c r="A92" s="28"/>
      <c r="B92" s="29" t="s">
        <v>63</v>
      </c>
      <c r="C92" s="65"/>
      <c r="D92" s="29"/>
      <c r="E92" s="29"/>
      <c r="F92" s="29"/>
      <c r="G92" s="29"/>
      <c r="H92" s="29"/>
      <c r="I92" s="29"/>
      <c r="J92" s="38">
        <f>-J136</f>
        <v>-2</v>
      </c>
      <c r="K92" s="38"/>
      <c r="L92" s="59"/>
      <c r="M92" s="29"/>
      <c r="N92" s="126"/>
    </row>
    <row r="93" spans="1:14" ht="15.75">
      <c r="A93" s="28"/>
      <c r="B93" s="29" t="s">
        <v>64</v>
      </c>
      <c r="C93" s="29"/>
      <c r="D93" s="29"/>
      <c r="E93" s="29"/>
      <c r="F93" s="29"/>
      <c r="G93" s="29"/>
      <c r="H93" s="29"/>
      <c r="I93" s="29"/>
      <c r="J93" s="38">
        <f>-H136</f>
        <v>-1434</v>
      </c>
      <c r="K93" s="38"/>
      <c r="L93" s="59"/>
      <c r="M93" s="29"/>
      <c r="N93" s="126"/>
    </row>
    <row r="94" spans="1:14" ht="15.75">
      <c r="A94" s="28"/>
      <c r="B94" s="29" t="s">
        <v>65</v>
      </c>
      <c r="C94" s="29"/>
      <c r="D94" s="29"/>
      <c r="E94" s="29"/>
      <c r="F94" s="29"/>
      <c r="G94" s="29"/>
      <c r="H94" s="29"/>
      <c r="I94" s="29"/>
      <c r="J94" s="38">
        <v>-4665</v>
      </c>
      <c r="K94" s="38"/>
      <c r="L94" s="59"/>
      <c r="M94" s="29"/>
      <c r="N94" s="126"/>
    </row>
    <row r="95" spans="1:14" ht="15.75">
      <c r="A95" s="28"/>
      <c r="B95" s="29" t="s">
        <v>66</v>
      </c>
      <c r="C95" s="29"/>
      <c r="D95" s="29"/>
      <c r="E95" s="29"/>
      <c r="F95" s="29"/>
      <c r="G95" s="29"/>
      <c r="H95" s="29"/>
      <c r="I95" s="29"/>
      <c r="J95" s="38">
        <v>0</v>
      </c>
      <c r="K95" s="38"/>
      <c r="L95" s="59"/>
      <c r="M95" s="29"/>
      <c r="N95" s="126"/>
    </row>
    <row r="96" spans="1:14" ht="15.75">
      <c r="A96" s="28"/>
      <c r="B96" s="29" t="s">
        <v>67</v>
      </c>
      <c r="C96" s="29"/>
      <c r="D96" s="29"/>
      <c r="E96" s="29"/>
      <c r="F96" s="29"/>
      <c r="G96" s="29"/>
      <c r="H96" s="29"/>
      <c r="I96" s="29"/>
      <c r="J96" s="38">
        <f>SUM(J78:J95)</f>
        <v>-6101</v>
      </c>
      <c r="K96" s="38"/>
      <c r="L96" s="38">
        <f>SUM(L78:L95)</f>
        <v>-3567</v>
      </c>
      <c r="M96" s="29"/>
      <c r="N96" s="126"/>
    </row>
    <row r="97" spans="1:14" ht="15.75">
      <c r="A97" s="28"/>
      <c r="B97" s="29" t="s">
        <v>68</v>
      </c>
      <c r="C97" s="29"/>
      <c r="D97" s="29"/>
      <c r="E97" s="29"/>
      <c r="F97" s="29"/>
      <c r="G97" s="29"/>
      <c r="H97" s="29"/>
      <c r="I97" s="29"/>
      <c r="J97" s="38">
        <f>J77+J96</f>
        <v>0</v>
      </c>
      <c r="K97" s="38"/>
      <c r="L97" s="38">
        <f>L77+L96</f>
        <v>0</v>
      </c>
      <c r="M97" s="29"/>
      <c r="N97" s="126"/>
    </row>
    <row r="98" spans="1:14" ht="15.75">
      <c r="A98" s="28"/>
      <c r="B98" s="29"/>
      <c r="C98" s="29"/>
      <c r="D98" s="29"/>
      <c r="E98" s="29"/>
      <c r="F98" s="29"/>
      <c r="G98" s="29"/>
      <c r="H98" s="29"/>
      <c r="I98" s="29"/>
      <c r="J98" s="38"/>
      <c r="K98" s="38"/>
      <c r="L98" s="38"/>
      <c r="M98" s="29"/>
      <c r="N98" s="126"/>
    </row>
    <row r="99" spans="1:14" ht="15.75">
      <c r="A99" s="8"/>
      <c r="B99" s="10"/>
      <c r="C99" s="10"/>
      <c r="D99" s="10"/>
      <c r="E99" s="10"/>
      <c r="F99" s="10"/>
      <c r="G99" s="10"/>
      <c r="H99" s="10"/>
      <c r="I99" s="10"/>
      <c r="J99" s="10"/>
      <c r="K99" s="10"/>
      <c r="L99" s="58"/>
      <c r="M99" s="10"/>
      <c r="N99" s="126"/>
    </row>
    <row r="100" spans="1:14" ht="19.5" thickBot="1">
      <c r="A100" s="132"/>
      <c r="B100" s="133" t="s">
        <v>198</v>
      </c>
      <c r="C100" s="134"/>
      <c r="D100" s="134"/>
      <c r="E100" s="134"/>
      <c r="F100" s="134"/>
      <c r="G100" s="134"/>
      <c r="H100" s="134"/>
      <c r="I100" s="134"/>
      <c r="J100" s="134"/>
      <c r="K100" s="134"/>
      <c r="L100" s="140"/>
      <c r="M100" s="136"/>
      <c r="N100" s="126"/>
    </row>
    <row r="101" spans="1:14" ht="15.75">
      <c r="A101" s="2"/>
      <c r="B101" s="77" t="s">
        <v>69</v>
      </c>
      <c r="C101" s="18"/>
      <c r="D101" s="5"/>
      <c r="E101" s="5"/>
      <c r="F101" s="5"/>
      <c r="G101" s="5"/>
      <c r="H101" s="5"/>
      <c r="I101" s="5"/>
      <c r="J101" s="5"/>
      <c r="K101" s="5"/>
      <c r="L101" s="56"/>
      <c r="M101" s="5"/>
      <c r="N101" s="126"/>
    </row>
    <row r="102" spans="1:14" ht="15.75">
      <c r="A102" s="8"/>
      <c r="B102" s="24"/>
      <c r="C102" s="16"/>
      <c r="D102" s="10"/>
      <c r="E102" s="10"/>
      <c r="F102" s="10"/>
      <c r="G102" s="10"/>
      <c r="H102" s="10"/>
      <c r="I102" s="10"/>
      <c r="J102" s="10"/>
      <c r="K102" s="10"/>
      <c r="L102" s="58"/>
      <c r="M102" s="10"/>
      <c r="N102" s="126"/>
    </row>
    <row r="103" spans="1:14" ht="15.75">
      <c r="A103" s="8"/>
      <c r="B103" s="186" t="s">
        <v>70</v>
      </c>
      <c r="C103" s="16"/>
      <c r="D103" s="10"/>
      <c r="E103" s="10"/>
      <c r="F103" s="10"/>
      <c r="G103" s="10"/>
      <c r="H103" s="10"/>
      <c r="I103" s="10"/>
      <c r="J103" s="10"/>
      <c r="K103" s="10"/>
      <c r="L103" s="58"/>
      <c r="M103" s="10"/>
      <c r="N103" s="126"/>
    </row>
    <row r="104" spans="1:14" ht="15.75">
      <c r="A104" s="28"/>
      <c r="B104" s="29" t="s">
        <v>71</v>
      </c>
      <c r="C104" s="29"/>
      <c r="D104" s="29"/>
      <c r="E104" s="29"/>
      <c r="F104" s="29"/>
      <c r="G104" s="29"/>
      <c r="H104" s="29"/>
      <c r="I104" s="29"/>
      <c r="J104" s="29"/>
      <c r="K104" s="29"/>
      <c r="L104" s="59">
        <v>3620</v>
      </c>
      <c r="M104" s="29"/>
      <c r="N104" s="126"/>
    </row>
    <row r="105" spans="1:14" ht="15.75">
      <c r="A105" s="28"/>
      <c r="B105" s="29" t="s">
        <v>72</v>
      </c>
      <c r="C105" s="29"/>
      <c r="D105" s="29"/>
      <c r="E105" s="29"/>
      <c r="F105" s="29"/>
      <c r="G105" s="29"/>
      <c r="H105" s="29"/>
      <c r="I105" s="29"/>
      <c r="J105" s="29"/>
      <c r="K105" s="29"/>
      <c r="L105" s="59">
        <v>3620</v>
      </c>
      <c r="M105" s="29"/>
      <c r="N105" s="126"/>
    </row>
    <row r="106" spans="1:14" ht="15.75">
      <c r="A106" s="28"/>
      <c r="B106" s="29" t="s">
        <v>73</v>
      </c>
      <c r="C106" s="29"/>
      <c r="D106" s="29"/>
      <c r="E106" s="29"/>
      <c r="F106" s="29"/>
      <c r="G106" s="29"/>
      <c r="H106" s="29"/>
      <c r="I106" s="29"/>
      <c r="J106" s="29"/>
      <c r="K106" s="29"/>
      <c r="L106" s="59">
        <v>0</v>
      </c>
      <c r="M106" s="29"/>
      <c r="N106" s="126"/>
    </row>
    <row r="107" spans="1:14" ht="15.75">
      <c r="A107" s="28"/>
      <c r="B107" s="29" t="s">
        <v>74</v>
      </c>
      <c r="C107" s="29"/>
      <c r="D107" s="29"/>
      <c r="E107" s="29"/>
      <c r="F107" s="29"/>
      <c r="G107" s="29"/>
      <c r="H107" s="29"/>
      <c r="I107" s="29"/>
      <c r="J107" s="29"/>
      <c r="K107" s="29"/>
      <c r="L107" s="59">
        <v>0</v>
      </c>
      <c r="M107" s="29"/>
      <c r="N107" s="126"/>
    </row>
    <row r="108" spans="1:14" ht="15.75">
      <c r="A108" s="28"/>
      <c r="B108" s="29" t="s">
        <v>75</v>
      </c>
      <c r="C108" s="29"/>
      <c r="D108" s="29"/>
      <c r="E108" s="29"/>
      <c r="F108" s="29"/>
      <c r="G108" s="29"/>
      <c r="H108" s="29"/>
      <c r="I108" s="29"/>
      <c r="J108" s="29"/>
      <c r="K108" s="29"/>
      <c r="L108" s="59">
        <v>0</v>
      </c>
      <c r="M108" s="29"/>
      <c r="N108" s="126"/>
    </row>
    <row r="109" spans="1:14" ht="15.75">
      <c r="A109" s="28"/>
      <c r="B109" s="29" t="s">
        <v>54</v>
      </c>
      <c r="C109" s="29"/>
      <c r="D109" s="29"/>
      <c r="E109" s="29"/>
      <c r="F109" s="29"/>
      <c r="G109" s="29"/>
      <c r="H109" s="29"/>
      <c r="I109" s="29"/>
      <c r="J109" s="29"/>
      <c r="K109" s="29"/>
      <c r="L109" s="59">
        <v>0</v>
      </c>
      <c r="M109" s="29"/>
      <c r="N109" s="126"/>
    </row>
    <row r="110" spans="1:14" ht="15.75">
      <c r="A110" s="28"/>
      <c r="B110" s="29" t="s">
        <v>56</v>
      </c>
      <c r="C110" s="29"/>
      <c r="D110" s="29"/>
      <c r="E110" s="29"/>
      <c r="F110" s="29"/>
      <c r="G110" s="29"/>
      <c r="H110" s="29"/>
      <c r="I110" s="29"/>
      <c r="J110" s="29"/>
      <c r="K110" s="29"/>
      <c r="L110" s="59">
        <v>0</v>
      </c>
      <c r="M110" s="29"/>
      <c r="N110" s="126"/>
    </row>
    <row r="111" spans="1:14" ht="15.75">
      <c r="A111" s="28"/>
      <c r="B111" s="29" t="s">
        <v>76</v>
      </c>
      <c r="C111" s="29"/>
      <c r="D111" s="29"/>
      <c r="E111" s="29"/>
      <c r="F111" s="29"/>
      <c r="G111" s="29"/>
      <c r="H111" s="29"/>
      <c r="I111" s="29"/>
      <c r="J111" s="29"/>
      <c r="K111" s="29"/>
      <c r="L111" s="59">
        <f>SUM(L105:L109)</f>
        <v>3620</v>
      </c>
      <c r="M111" s="29"/>
      <c r="N111" s="126"/>
    </row>
    <row r="112" spans="1:14" ht="15.75">
      <c r="A112" s="28"/>
      <c r="B112" s="29"/>
      <c r="C112" s="29"/>
      <c r="D112" s="29"/>
      <c r="E112" s="29"/>
      <c r="F112" s="29"/>
      <c r="G112" s="29"/>
      <c r="H112" s="29"/>
      <c r="I112" s="29"/>
      <c r="J112" s="29"/>
      <c r="K112" s="29"/>
      <c r="L112" s="67"/>
      <c r="M112" s="29"/>
      <c r="N112" s="126"/>
    </row>
    <row r="113" spans="1:14" ht="15.75">
      <c r="A113" s="8"/>
      <c r="B113" s="186" t="s">
        <v>38</v>
      </c>
      <c r="C113" s="10"/>
      <c r="D113" s="10"/>
      <c r="E113" s="10"/>
      <c r="F113" s="10"/>
      <c r="G113" s="10"/>
      <c r="H113" s="10"/>
      <c r="I113" s="10"/>
      <c r="J113" s="10"/>
      <c r="K113" s="10"/>
      <c r="L113" s="58"/>
      <c r="M113" s="10"/>
      <c r="N113" s="126"/>
    </row>
    <row r="114" spans="1:14" ht="15.75">
      <c r="A114" s="28"/>
      <c r="B114" s="29" t="s">
        <v>77</v>
      </c>
      <c r="C114" s="29"/>
      <c r="D114" s="68"/>
      <c r="E114" s="29"/>
      <c r="F114" s="29"/>
      <c r="G114" s="29"/>
      <c r="H114" s="29"/>
      <c r="I114" s="29"/>
      <c r="J114" s="29"/>
      <c r="K114" s="29"/>
      <c r="L114" s="69" t="s">
        <v>173</v>
      </c>
      <c r="M114" s="29"/>
      <c r="N114" s="126"/>
    </row>
    <row r="115" spans="1:14" ht="15.75">
      <c r="A115" s="28"/>
      <c r="B115" s="29" t="s">
        <v>78</v>
      </c>
      <c r="C115" s="31"/>
      <c r="D115" s="31"/>
      <c r="E115" s="31"/>
      <c r="F115" s="31"/>
      <c r="G115" s="31"/>
      <c r="H115" s="31"/>
      <c r="I115" s="31"/>
      <c r="J115" s="31"/>
      <c r="K115" s="31"/>
      <c r="L115" s="69" t="s">
        <v>173</v>
      </c>
      <c r="M115" s="29"/>
      <c r="N115" s="126"/>
    </row>
    <row r="116" spans="1:14" ht="15.75">
      <c r="A116" s="28"/>
      <c r="B116" s="29" t="s">
        <v>79</v>
      </c>
      <c r="C116" s="29"/>
      <c r="D116" s="29"/>
      <c r="E116" s="29"/>
      <c r="F116" s="29"/>
      <c r="G116" s="29"/>
      <c r="H116" s="29"/>
      <c r="I116" s="29"/>
      <c r="J116" s="29"/>
      <c r="K116" s="29"/>
      <c r="L116" s="69" t="s">
        <v>173</v>
      </c>
      <c r="M116" s="29"/>
      <c r="N116" s="126"/>
    </row>
    <row r="117" spans="1:14" ht="15.75">
      <c r="A117" s="28"/>
      <c r="B117" s="29" t="s">
        <v>80</v>
      </c>
      <c r="C117" s="29"/>
      <c r="D117" s="29"/>
      <c r="E117" s="29"/>
      <c r="F117" s="29"/>
      <c r="G117" s="29"/>
      <c r="H117" s="29"/>
      <c r="I117" s="29"/>
      <c r="J117" s="29"/>
      <c r="K117" s="29"/>
      <c r="L117" s="69" t="s">
        <v>173</v>
      </c>
      <c r="M117" s="29"/>
      <c r="N117" s="126"/>
    </row>
    <row r="118" spans="1:14" ht="15.75">
      <c r="A118" s="28"/>
      <c r="B118" s="29"/>
      <c r="C118" s="29"/>
      <c r="D118" s="29"/>
      <c r="E118" s="29"/>
      <c r="F118" s="29"/>
      <c r="G118" s="29"/>
      <c r="H118" s="29"/>
      <c r="I118" s="29"/>
      <c r="J118" s="29"/>
      <c r="K118" s="29"/>
      <c r="L118" s="67"/>
      <c r="M118" s="29"/>
      <c r="N118" s="126"/>
    </row>
    <row r="119" spans="1:14" ht="15.75">
      <c r="A119" s="8"/>
      <c r="B119" s="186" t="s">
        <v>81</v>
      </c>
      <c r="C119" s="16"/>
      <c r="D119" s="10"/>
      <c r="E119" s="10"/>
      <c r="F119" s="10"/>
      <c r="G119" s="10"/>
      <c r="H119" s="10"/>
      <c r="I119" s="10"/>
      <c r="J119" s="10"/>
      <c r="K119" s="10"/>
      <c r="L119" s="70"/>
      <c r="M119" s="10"/>
      <c r="N119" s="126"/>
    </row>
    <row r="120" spans="1:14" ht="15.75">
      <c r="A120" s="28"/>
      <c r="B120" s="29" t="s">
        <v>82</v>
      </c>
      <c r="C120" s="29"/>
      <c r="D120" s="29"/>
      <c r="E120" s="29"/>
      <c r="F120" s="29"/>
      <c r="G120" s="29"/>
      <c r="H120" s="29"/>
      <c r="I120" s="29"/>
      <c r="J120" s="29"/>
      <c r="K120" s="29"/>
      <c r="L120" s="59">
        <v>0</v>
      </c>
      <c r="M120" s="29"/>
      <c r="N120" s="126"/>
    </row>
    <row r="121" spans="1:14" ht="15.75">
      <c r="A121" s="28"/>
      <c r="B121" s="29" t="s">
        <v>83</v>
      </c>
      <c r="C121" s="29"/>
      <c r="D121" s="29"/>
      <c r="E121" s="29"/>
      <c r="F121" s="29"/>
      <c r="G121" s="29"/>
      <c r="H121" s="29"/>
      <c r="I121" s="29"/>
      <c r="J121" s="29"/>
      <c r="K121" s="29"/>
      <c r="L121" s="59">
        <v>0</v>
      </c>
      <c r="M121" s="29"/>
      <c r="N121" s="126"/>
    </row>
    <row r="122" spans="1:14" ht="15.75">
      <c r="A122" s="28"/>
      <c r="B122" s="29" t="s">
        <v>84</v>
      </c>
      <c r="C122" s="29"/>
      <c r="D122" s="29"/>
      <c r="E122" s="29"/>
      <c r="F122" s="29"/>
      <c r="G122" s="29"/>
      <c r="H122" s="29"/>
      <c r="I122" s="29"/>
      <c r="J122" s="29"/>
      <c r="K122" s="29"/>
      <c r="L122" s="59">
        <f>L121+L120</f>
        <v>0</v>
      </c>
      <c r="M122" s="29"/>
      <c r="N122" s="126"/>
    </row>
    <row r="123" spans="1:14" ht="15.75">
      <c r="A123" s="28"/>
      <c r="B123" s="29" t="s">
        <v>85</v>
      </c>
      <c r="C123" s="29"/>
      <c r="D123" s="29"/>
      <c r="E123" s="29"/>
      <c r="F123" s="29"/>
      <c r="G123" s="29"/>
      <c r="H123" s="71"/>
      <c r="I123" s="29"/>
      <c r="J123" s="29"/>
      <c r="K123" s="29"/>
      <c r="L123" s="59">
        <v>0</v>
      </c>
      <c r="M123" s="29"/>
      <c r="N123" s="126"/>
    </row>
    <row r="124" spans="1:14" ht="15.75">
      <c r="A124" s="28"/>
      <c r="B124" s="29" t="s">
        <v>86</v>
      </c>
      <c r="C124" s="29"/>
      <c r="D124" s="29"/>
      <c r="E124" s="29"/>
      <c r="F124" s="29"/>
      <c r="G124" s="29"/>
      <c r="H124" s="29"/>
      <c r="I124" s="29"/>
      <c r="J124" s="29"/>
      <c r="K124" s="29"/>
      <c r="L124" s="59">
        <f>L122+L123</f>
        <v>0</v>
      </c>
      <c r="M124" s="29"/>
      <c r="N124" s="126"/>
    </row>
    <row r="125" spans="1:14" ht="15.75">
      <c r="A125" s="28"/>
      <c r="B125" s="29"/>
      <c r="C125" s="29"/>
      <c r="D125" s="29"/>
      <c r="E125" s="29"/>
      <c r="F125" s="29"/>
      <c r="G125" s="29"/>
      <c r="H125" s="29"/>
      <c r="I125" s="29"/>
      <c r="J125" s="29"/>
      <c r="K125" s="29"/>
      <c r="L125" s="67"/>
      <c r="M125" s="29"/>
      <c r="N125" s="126"/>
    </row>
    <row r="126" spans="1:14" ht="15.75">
      <c r="A126" s="2"/>
      <c r="B126" s="5"/>
      <c r="C126" s="5"/>
      <c r="D126" s="5"/>
      <c r="E126" s="5"/>
      <c r="F126" s="5"/>
      <c r="G126" s="5"/>
      <c r="H126" s="5"/>
      <c r="I126" s="5"/>
      <c r="J126" s="5"/>
      <c r="K126" s="5"/>
      <c r="L126" s="56"/>
      <c r="M126" s="5"/>
      <c r="N126" s="126"/>
    </row>
    <row r="127" spans="1:14" ht="15.75">
      <c r="A127" s="8"/>
      <c r="B127" s="186" t="s">
        <v>87</v>
      </c>
      <c r="C127" s="16"/>
      <c r="D127" s="10"/>
      <c r="E127" s="10"/>
      <c r="F127" s="10"/>
      <c r="G127" s="10"/>
      <c r="H127" s="10"/>
      <c r="I127" s="10"/>
      <c r="J127" s="10"/>
      <c r="K127" s="10"/>
      <c r="L127" s="58"/>
      <c r="M127" s="10"/>
      <c r="N127" s="126"/>
    </row>
    <row r="128" spans="1:14" ht="15.75">
      <c r="A128" s="8"/>
      <c r="B128" s="24"/>
      <c r="C128" s="16"/>
      <c r="D128" s="10"/>
      <c r="E128" s="10"/>
      <c r="F128" s="10"/>
      <c r="G128" s="10"/>
      <c r="H128" s="10"/>
      <c r="I128" s="10"/>
      <c r="J128" s="10"/>
      <c r="K128" s="10"/>
      <c r="L128" s="58"/>
      <c r="M128" s="10"/>
      <c r="N128" s="126"/>
    </row>
    <row r="129" spans="1:14" ht="15.75">
      <c r="A129" s="28"/>
      <c r="B129" s="29" t="s">
        <v>88</v>
      </c>
      <c r="C129" s="72"/>
      <c r="D129" s="29"/>
      <c r="E129" s="29"/>
      <c r="F129" s="29"/>
      <c r="G129" s="29"/>
      <c r="H129" s="29"/>
      <c r="I129" s="29"/>
      <c r="J129" s="29"/>
      <c r="K129" s="29"/>
      <c r="L129" s="59">
        <f>L55</f>
        <v>153573</v>
      </c>
      <c r="M129" s="29"/>
      <c r="N129" s="126"/>
    </row>
    <row r="130" spans="1:14" ht="15.75">
      <c r="A130" s="28"/>
      <c r="B130" s="29" t="s">
        <v>89</v>
      </c>
      <c r="C130" s="72"/>
      <c r="D130" s="29"/>
      <c r="E130" s="29"/>
      <c r="F130" s="29"/>
      <c r="G130" s="29"/>
      <c r="H130" s="29"/>
      <c r="I130" s="29"/>
      <c r="J130" s="29"/>
      <c r="K130" s="29"/>
      <c r="L130" s="59">
        <f>L67</f>
        <v>153573</v>
      </c>
      <c r="M130" s="29"/>
      <c r="N130" s="126"/>
    </row>
    <row r="131" spans="1:14" ht="15.75">
      <c r="A131" s="28"/>
      <c r="B131" s="29"/>
      <c r="C131" s="29"/>
      <c r="D131" s="29"/>
      <c r="E131" s="29"/>
      <c r="F131" s="29"/>
      <c r="G131" s="29"/>
      <c r="H131" s="29"/>
      <c r="I131" s="29"/>
      <c r="J131" s="29"/>
      <c r="K131" s="29"/>
      <c r="L131" s="67"/>
      <c r="M131" s="29"/>
      <c r="N131" s="126"/>
    </row>
    <row r="132" spans="1:14" ht="15.75">
      <c r="A132" s="2"/>
      <c r="B132" s="5"/>
      <c r="C132" s="5"/>
      <c r="D132" s="5"/>
      <c r="E132" s="5"/>
      <c r="F132" s="5"/>
      <c r="G132" s="5"/>
      <c r="H132" s="5"/>
      <c r="I132" s="5"/>
      <c r="J132" s="5"/>
      <c r="K132" s="5"/>
      <c r="L132" s="56"/>
      <c r="M132" s="5"/>
      <c r="N132" s="126"/>
    </row>
    <row r="133" spans="1:14" s="170" customFormat="1" ht="15.75">
      <c r="A133" s="167"/>
      <c r="B133" s="186" t="s">
        <v>90</v>
      </c>
      <c r="C133" s="155"/>
      <c r="D133" s="190"/>
      <c r="E133" s="190"/>
      <c r="F133" s="190"/>
      <c r="G133" s="190"/>
      <c r="H133" s="187" t="s">
        <v>165</v>
      </c>
      <c r="I133" s="187"/>
      <c r="J133" s="187" t="s">
        <v>172</v>
      </c>
      <c r="K133" s="155"/>
      <c r="L133" s="188" t="s">
        <v>185</v>
      </c>
      <c r="M133" s="12"/>
      <c r="N133" s="174"/>
    </row>
    <row r="134" spans="1:14" ht="15.75">
      <c r="A134" s="28"/>
      <c r="B134" s="29" t="s">
        <v>91</v>
      </c>
      <c r="C134" s="29"/>
      <c r="D134" s="29"/>
      <c r="E134" s="29"/>
      <c r="F134" s="29"/>
      <c r="G134" s="29"/>
      <c r="H134" s="59">
        <v>35000</v>
      </c>
      <c r="I134" s="29"/>
      <c r="J134" s="46" t="s">
        <v>173</v>
      </c>
      <c r="K134" s="29"/>
      <c r="L134" s="59"/>
      <c r="M134" s="29"/>
      <c r="N134" s="126"/>
    </row>
    <row r="135" spans="1:14" ht="15.75">
      <c r="A135" s="28"/>
      <c r="B135" s="29" t="s">
        <v>92</v>
      </c>
      <c r="C135" s="29"/>
      <c r="D135" s="29"/>
      <c r="E135" s="29"/>
      <c r="F135" s="29"/>
      <c r="G135" s="29"/>
      <c r="H135" s="59">
        <f>'April 00'!H137</f>
        <v>5166</v>
      </c>
      <c r="I135" s="29"/>
      <c r="J135" s="59">
        <f>'April 00'!J137</f>
        <v>467</v>
      </c>
      <c r="K135" s="29"/>
      <c r="L135" s="59">
        <f>J135+H135</f>
        <v>5633</v>
      </c>
      <c r="M135" s="29"/>
      <c r="N135" s="126"/>
    </row>
    <row r="136" spans="1:14" ht="15.75">
      <c r="A136" s="28"/>
      <c r="B136" s="29" t="s">
        <v>93</v>
      </c>
      <c r="C136" s="29"/>
      <c r="D136" s="29"/>
      <c r="E136" s="29"/>
      <c r="F136" s="29"/>
      <c r="G136" s="29"/>
      <c r="H136" s="29">
        <v>1434</v>
      </c>
      <c r="I136" s="29"/>
      <c r="J136" s="29">
        <v>2</v>
      </c>
      <c r="K136" s="29"/>
      <c r="L136" s="59">
        <f>J136+H136</f>
        <v>1436</v>
      </c>
      <c r="M136" s="29"/>
      <c r="N136" s="126"/>
    </row>
    <row r="137" spans="1:14" ht="15.75">
      <c r="A137" s="28"/>
      <c r="B137" s="29" t="s">
        <v>94</v>
      </c>
      <c r="C137" s="29"/>
      <c r="D137" s="29"/>
      <c r="E137" s="29"/>
      <c r="F137" s="29"/>
      <c r="G137" s="29"/>
      <c r="H137" s="59">
        <f>H135+H136</f>
        <v>6600</v>
      </c>
      <c r="I137" s="29"/>
      <c r="J137" s="59">
        <f>J136+J135</f>
        <v>469</v>
      </c>
      <c r="K137" s="29"/>
      <c r="L137" s="59">
        <f>J137+H137</f>
        <v>7069</v>
      </c>
      <c r="M137" s="29"/>
      <c r="N137" s="126"/>
    </row>
    <row r="138" spans="1:14" ht="15.75">
      <c r="A138" s="28"/>
      <c r="B138" s="29" t="s">
        <v>95</v>
      </c>
      <c r="C138" s="29"/>
      <c r="D138" s="29"/>
      <c r="E138" s="29"/>
      <c r="F138" s="29"/>
      <c r="G138" s="29"/>
      <c r="H138" s="59">
        <f>H134-H137</f>
        <v>28400</v>
      </c>
      <c r="I138" s="29"/>
      <c r="J138" s="46" t="s">
        <v>173</v>
      </c>
      <c r="K138" s="29"/>
      <c r="L138" s="59"/>
      <c r="M138" s="29"/>
      <c r="N138" s="126"/>
    </row>
    <row r="139" spans="1:14" ht="15.75">
      <c r="A139" s="28"/>
      <c r="B139" s="29"/>
      <c r="C139" s="29"/>
      <c r="D139" s="29"/>
      <c r="E139" s="29"/>
      <c r="F139" s="29"/>
      <c r="G139" s="29"/>
      <c r="H139" s="29"/>
      <c r="I139" s="29"/>
      <c r="J139" s="29"/>
      <c r="K139" s="29"/>
      <c r="L139" s="67"/>
      <c r="M139" s="29"/>
      <c r="N139" s="126"/>
    </row>
    <row r="140" spans="1:14" ht="15.75">
      <c r="A140" s="2"/>
      <c r="B140" s="5"/>
      <c r="C140" s="5"/>
      <c r="D140" s="5"/>
      <c r="E140" s="5"/>
      <c r="F140" s="5"/>
      <c r="G140" s="5"/>
      <c r="H140" s="5"/>
      <c r="I140" s="5"/>
      <c r="J140" s="5"/>
      <c r="K140" s="5"/>
      <c r="L140" s="56"/>
      <c r="M140" s="5"/>
      <c r="N140" s="126"/>
    </row>
    <row r="141" spans="1:14" ht="15.75">
      <c r="A141" s="8"/>
      <c r="B141" s="186" t="s">
        <v>96</v>
      </c>
      <c r="C141" s="16"/>
      <c r="D141" s="10"/>
      <c r="E141" s="10"/>
      <c r="F141" s="10"/>
      <c r="G141" s="10"/>
      <c r="H141" s="10"/>
      <c r="I141" s="10"/>
      <c r="J141" s="10"/>
      <c r="K141" s="10"/>
      <c r="L141" s="73"/>
      <c r="M141" s="10"/>
      <c r="N141" s="126"/>
    </row>
    <row r="142" spans="1:14" ht="15.75">
      <c r="A142" s="28"/>
      <c r="B142" s="173" t="s">
        <v>97</v>
      </c>
      <c r="C142" s="29"/>
      <c r="D142" s="29"/>
      <c r="E142" s="29"/>
      <c r="F142" s="29"/>
      <c r="G142" s="29"/>
      <c r="H142" s="29"/>
      <c r="I142" s="29"/>
      <c r="J142" s="29"/>
      <c r="K142" s="29"/>
      <c r="L142" s="66">
        <f>(L77+L80+L81+L82)/-L83</f>
        <v>1.3897522049559008</v>
      </c>
      <c r="M142" s="29" t="s">
        <v>186</v>
      </c>
      <c r="N142" s="126"/>
    </row>
    <row r="143" spans="1:14" ht="15.75">
      <c r="A143" s="28"/>
      <c r="B143" s="29" t="s">
        <v>98</v>
      </c>
      <c r="C143" s="29"/>
      <c r="D143" s="29"/>
      <c r="E143" s="29"/>
      <c r="F143" s="29"/>
      <c r="G143" s="29"/>
      <c r="H143" s="29"/>
      <c r="I143" s="29"/>
      <c r="J143" s="29"/>
      <c r="K143" s="29"/>
      <c r="L143" s="74">
        <v>1.38</v>
      </c>
      <c r="M143" s="29" t="s">
        <v>186</v>
      </c>
      <c r="N143" s="126"/>
    </row>
    <row r="144" spans="1:14" ht="15.75">
      <c r="A144" s="28"/>
      <c r="B144" s="29" t="s">
        <v>99</v>
      </c>
      <c r="C144" s="29"/>
      <c r="D144" s="29"/>
      <c r="E144" s="29"/>
      <c r="F144" s="29"/>
      <c r="G144" s="29"/>
      <c r="H144" s="29"/>
      <c r="I144" s="29"/>
      <c r="J144" s="29"/>
      <c r="K144" s="29"/>
      <c r="L144" s="66">
        <f>(L77+SUM(L80:L84))/-L85</f>
        <v>2.908805031446541</v>
      </c>
      <c r="M144" s="29" t="s">
        <v>186</v>
      </c>
      <c r="N144" s="126"/>
    </row>
    <row r="145" spans="1:14" ht="15.75">
      <c r="A145" s="28"/>
      <c r="B145" s="29" t="s">
        <v>100</v>
      </c>
      <c r="C145" s="29"/>
      <c r="D145" s="29"/>
      <c r="E145" s="29"/>
      <c r="F145" s="29"/>
      <c r="G145" s="29"/>
      <c r="H145" s="29"/>
      <c r="I145" s="29"/>
      <c r="J145" s="29"/>
      <c r="K145" s="29"/>
      <c r="L145" s="75">
        <v>3.11</v>
      </c>
      <c r="M145" s="29" t="s">
        <v>186</v>
      </c>
      <c r="N145" s="126"/>
    </row>
    <row r="146" spans="1:14" ht="15.75">
      <c r="A146" s="28"/>
      <c r="B146" s="29"/>
      <c r="C146" s="29"/>
      <c r="D146" s="29"/>
      <c r="E146" s="29"/>
      <c r="F146" s="29"/>
      <c r="G146" s="29"/>
      <c r="H146" s="29"/>
      <c r="I146" s="29"/>
      <c r="J146" s="29"/>
      <c r="K146" s="29"/>
      <c r="L146" s="29"/>
      <c r="M146" s="29"/>
      <c r="N146" s="126"/>
    </row>
    <row r="147" spans="1:14" ht="15.75">
      <c r="A147" s="8"/>
      <c r="B147" s="15"/>
      <c r="C147" s="15"/>
      <c r="D147" s="15"/>
      <c r="E147" s="15"/>
      <c r="F147" s="15"/>
      <c r="G147" s="15"/>
      <c r="H147" s="15"/>
      <c r="I147" s="15"/>
      <c r="J147" s="15"/>
      <c r="K147" s="15"/>
      <c r="L147" s="15"/>
      <c r="M147" s="15"/>
      <c r="N147" s="126"/>
    </row>
    <row r="148" spans="1:14" ht="19.5" thickBot="1">
      <c r="A148" s="132"/>
      <c r="B148" s="133" t="s">
        <v>198</v>
      </c>
      <c r="C148" s="138"/>
      <c r="D148" s="138"/>
      <c r="E148" s="138"/>
      <c r="F148" s="138"/>
      <c r="G148" s="138"/>
      <c r="H148" s="138"/>
      <c r="I148" s="138"/>
      <c r="J148" s="138"/>
      <c r="K148" s="138"/>
      <c r="L148" s="138"/>
      <c r="M148" s="139"/>
      <c r="N148" s="126"/>
    </row>
    <row r="149" spans="1:14" ht="15.75">
      <c r="A149" s="76"/>
      <c r="B149" s="77" t="s">
        <v>101</v>
      </c>
      <c r="C149" s="78"/>
      <c r="D149" s="78"/>
      <c r="E149" s="78"/>
      <c r="F149" s="78"/>
      <c r="G149" s="79"/>
      <c r="H149" s="79"/>
      <c r="I149" s="79"/>
      <c r="J149" s="80">
        <v>36738</v>
      </c>
      <c r="K149" s="5"/>
      <c r="L149" s="5"/>
      <c r="M149" s="5"/>
      <c r="N149" s="126"/>
    </row>
    <row r="150" spans="1:14" ht="15.75">
      <c r="A150" s="82"/>
      <c r="B150" s="83"/>
      <c r="C150" s="84"/>
      <c r="D150" s="84"/>
      <c r="E150" s="84"/>
      <c r="F150" s="84"/>
      <c r="G150" s="85"/>
      <c r="H150" s="85"/>
      <c r="I150" s="85"/>
      <c r="J150" s="85"/>
      <c r="K150" s="10"/>
      <c r="L150" s="10"/>
      <c r="M150" s="10"/>
      <c r="N150" s="126"/>
    </row>
    <row r="151" spans="1:14" ht="15.75">
      <c r="A151" s="86"/>
      <c r="B151" s="40" t="s">
        <v>102</v>
      </c>
      <c r="C151" s="87"/>
      <c r="D151" s="87"/>
      <c r="E151" s="87"/>
      <c r="F151" s="87"/>
      <c r="G151" s="71"/>
      <c r="H151" s="71"/>
      <c r="I151" s="71"/>
      <c r="J151" s="88">
        <v>0.08185</v>
      </c>
      <c r="K151" s="29"/>
      <c r="L151" s="29"/>
      <c r="M151" s="29"/>
      <c r="N151" s="126"/>
    </row>
    <row r="152" spans="1:14" ht="15.75">
      <c r="A152" s="86"/>
      <c r="B152" s="40" t="s">
        <v>103</v>
      </c>
      <c r="C152" s="87"/>
      <c r="D152" s="87"/>
      <c r="E152" s="87"/>
      <c r="F152" s="87"/>
      <c r="G152" s="71"/>
      <c r="H152" s="71"/>
      <c r="I152" s="71"/>
      <c r="J152" s="45">
        <v>0.07577</v>
      </c>
      <c r="K152" s="29"/>
      <c r="L152" s="29"/>
      <c r="M152" s="29"/>
      <c r="N152" s="126"/>
    </row>
    <row r="153" spans="1:14" ht="15.75">
      <c r="A153" s="86"/>
      <c r="B153" s="40" t="s">
        <v>104</v>
      </c>
      <c r="C153" s="87"/>
      <c r="D153" s="87"/>
      <c r="E153" s="87"/>
      <c r="F153" s="87"/>
      <c r="G153" s="71"/>
      <c r="H153" s="71"/>
      <c r="I153" s="71"/>
      <c r="J153" s="88">
        <f>J151-J152</f>
        <v>0.006080000000000002</v>
      </c>
      <c r="K153" s="29"/>
      <c r="L153" s="29"/>
      <c r="M153" s="29"/>
      <c r="N153" s="126"/>
    </row>
    <row r="154" spans="1:14" ht="15.75">
      <c r="A154" s="86"/>
      <c r="B154" s="40" t="s">
        <v>105</v>
      </c>
      <c r="C154" s="87"/>
      <c r="D154" s="87"/>
      <c r="E154" s="87"/>
      <c r="F154" s="87"/>
      <c r="G154" s="71"/>
      <c r="H154" s="71"/>
      <c r="I154" s="71"/>
      <c r="J154" s="88">
        <v>0.07756</v>
      </c>
      <c r="K154" s="29"/>
      <c r="L154" s="29"/>
      <c r="M154" s="29"/>
      <c r="N154" s="126"/>
    </row>
    <row r="155" spans="1:14" ht="15.75">
      <c r="A155" s="86"/>
      <c r="B155" s="40" t="s">
        <v>106</v>
      </c>
      <c r="C155" s="87"/>
      <c r="D155" s="87"/>
      <c r="E155" s="87"/>
      <c r="F155" s="87"/>
      <c r="G155" s="71"/>
      <c r="H155" s="71"/>
      <c r="I155" s="71"/>
      <c r="J155" s="88">
        <f>L29</f>
        <v>0.066418803952616</v>
      </c>
      <c r="K155" s="29"/>
      <c r="L155" s="29"/>
      <c r="M155" s="29"/>
      <c r="N155" s="126"/>
    </row>
    <row r="156" spans="1:14" ht="15.75">
      <c r="A156" s="86"/>
      <c r="B156" s="40" t="s">
        <v>107</v>
      </c>
      <c r="C156" s="87"/>
      <c r="D156" s="87"/>
      <c r="E156" s="87"/>
      <c r="F156" s="87"/>
      <c r="G156" s="71"/>
      <c r="H156" s="71"/>
      <c r="I156" s="71"/>
      <c r="J156" s="88">
        <f>J154-J155</f>
        <v>0.011141196047384005</v>
      </c>
      <c r="K156" s="29"/>
      <c r="L156" s="29"/>
      <c r="M156" s="29"/>
      <c r="N156" s="126"/>
    </row>
    <row r="157" spans="1:14" ht="15.75">
      <c r="A157" s="86"/>
      <c r="B157" s="40" t="s">
        <v>108</v>
      </c>
      <c r="C157" s="87"/>
      <c r="D157" s="87"/>
      <c r="E157" s="87"/>
      <c r="F157" s="87"/>
      <c r="G157" s="71"/>
      <c r="H157" s="71"/>
      <c r="I157" s="71"/>
      <c r="J157" s="89" t="s">
        <v>174</v>
      </c>
      <c r="K157" s="29"/>
      <c r="L157" s="29"/>
      <c r="M157" s="29"/>
      <c r="N157" s="126"/>
    </row>
    <row r="158" spans="1:14" ht="15.75">
      <c r="A158" s="86"/>
      <c r="B158" s="40" t="s">
        <v>109</v>
      </c>
      <c r="C158" s="87"/>
      <c r="D158" s="87"/>
      <c r="E158" s="87"/>
      <c r="F158" s="87"/>
      <c r="G158" s="71"/>
      <c r="H158" s="71"/>
      <c r="I158" s="71"/>
      <c r="J158" s="90">
        <v>19.03</v>
      </c>
      <c r="K158" s="29" t="s">
        <v>178</v>
      </c>
      <c r="L158" s="29"/>
      <c r="M158" s="29"/>
      <c r="N158" s="126"/>
    </row>
    <row r="159" spans="1:14" ht="15.75">
      <c r="A159" s="86"/>
      <c r="B159" s="40" t="s">
        <v>110</v>
      </c>
      <c r="C159" s="87"/>
      <c r="D159" s="87"/>
      <c r="E159" s="87"/>
      <c r="F159" s="87"/>
      <c r="G159" s="71"/>
      <c r="H159" s="71"/>
      <c r="I159" s="71"/>
      <c r="J159" s="90">
        <v>17.187</v>
      </c>
      <c r="K159" s="29" t="s">
        <v>178</v>
      </c>
      <c r="L159" s="29"/>
      <c r="M159" s="29"/>
      <c r="N159" s="126"/>
    </row>
    <row r="160" spans="1:14" ht="15.75">
      <c r="A160" s="86"/>
      <c r="B160" s="40" t="s">
        <v>111</v>
      </c>
      <c r="C160" s="87"/>
      <c r="D160" s="87"/>
      <c r="E160" s="87"/>
      <c r="F160" s="87"/>
      <c r="G160" s="71"/>
      <c r="H160" s="71"/>
      <c r="I160" s="71"/>
      <c r="J160" s="88">
        <f>F52/'April 00'!L52</f>
        <v>0.03853761809966189</v>
      </c>
      <c r="K160" s="29"/>
      <c r="L160" s="29"/>
      <c r="M160" s="29"/>
      <c r="N160" s="126"/>
    </row>
    <row r="161" spans="1:14" ht="15.75">
      <c r="A161" s="86"/>
      <c r="B161" s="40" t="s">
        <v>112</v>
      </c>
      <c r="C161" s="87"/>
      <c r="D161" s="87"/>
      <c r="E161" s="87"/>
      <c r="F161" s="87"/>
      <c r="G161" s="71"/>
      <c r="H161" s="71"/>
      <c r="I161" s="71"/>
      <c r="J161" s="88">
        <v>0.1115</v>
      </c>
      <c r="K161" s="29"/>
      <c r="L161" s="29"/>
      <c r="M161" s="29"/>
      <c r="N161" s="126"/>
    </row>
    <row r="162" spans="1:14" ht="15.75">
      <c r="A162" s="86"/>
      <c r="B162" s="40"/>
      <c r="C162" s="40"/>
      <c r="D162" s="40"/>
      <c r="E162" s="40"/>
      <c r="F162" s="40"/>
      <c r="G162" s="29"/>
      <c r="H162" s="29"/>
      <c r="I162" s="29"/>
      <c r="J162" s="67"/>
      <c r="K162" s="29"/>
      <c r="L162" s="91"/>
      <c r="M162" s="29"/>
      <c r="N162" s="126"/>
    </row>
    <row r="163" spans="1:14" ht="15.75">
      <c r="A163" s="92"/>
      <c r="B163" s="17" t="s">
        <v>113</v>
      </c>
      <c r="C163" s="93"/>
      <c r="D163" s="94"/>
      <c r="E163" s="93"/>
      <c r="F163" s="94"/>
      <c r="G163" s="93"/>
      <c r="H163" s="94"/>
      <c r="I163" s="21" t="s">
        <v>166</v>
      </c>
      <c r="J163" s="95" t="s">
        <v>175</v>
      </c>
      <c r="K163" s="10"/>
      <c r="L163" s="10"/>
      <c r="M163" s="10"/>
      <c r="N163" s="126"/>
    </row>
    <row r="164" spans="1:14" ht="15.75">
      <c r="A164" s="96"/>
      <c r="B164" s="40" t="s">
        <v>114</v>
      </c>
      <c r="C164" s="60"/>
      <c r="D164" s="60"/>
      <c r="E164" s="60"/>
      <c r="F164" s="29"/>
      <c r="G164" s="29"/>
      <c r="H164" s="29"/>
      <c r="I164" s="34">
        <v>25</v>
      </c>
      <c r="J164" s="97">
        <v>920</v>
      </c>
      <c r="K164" s="29"/>
      <c r="L164" s="91"/>
      <c r="M164" s="98"/>
      <c r="N164" s="126"/>
    </row>
    <row r="165" spans="1:14" ht="15.75">
      <c r="A165" s="96"/>
      <c r="B165" s="40" t="s">
        <v>115</v>
      </c>
      <c r="C165" s="60"/>
      <c r="D165" s="60"/>
      <c r="E165" s="60"/>
      <c r="F165" s="29"/>
      <c r="G165" s="29"/>
      <c r="H165" s="29"/>
      <c r="I165" s="34">
        <v>1</v>
      </c>
      <c r="J165" s="97">
        <v>27</v>
      </c>
      <c r="K165" s="29"/>
      <c r="L165" s="91"/>
      <c r="M165" s="98"/>
      <c r="N165" s="126"/>
    </row>
    <row r="166" spans="1:14" ht="15.75">
      <c r="A166" s="96"/>
      <c r="B166" s="189" t="s">
        <v>116</v>
      </c>
      <c r="C166" s="60"/>
      <c r="D166" s="60"/>
      <c r="E166" s="60"/>
      <c r="F166" s="29"/>
      <c r="G166" s="29"/>
      <c r="H166" s="29"/>
      <c r="I166" s="29"/>
      <c r="J166" s="97">
        <v>0</v>
      </c>
      <c r="K166" s="29"/>
      <c r="L166" s="91"/>
      <c r="M166" s="98"/>
      <c r="N166" s="126"/>
    </row>
    <row r="167" spans="1:14" ht="15.75">
      <c r="A167" s="96"/>
      <c r="B167" s="189" t="s">
        <v>117</v>
      </c>
      <c r="C167" s="60"/>
      <c r="D167" s="60"/>
      <c r="E167" s="60"/>
      <c r="F167" s="29"/>
      <c r="G167" s="29"/>
      <c r="H167" s="29"/>
      <c r="I167" s="29"/>
      <c r="J167" s="69" t="s">
        <v>173</v>
      </c>
      <c r="K167" s="29"/>
      <c r="L167" s="91"/>
      <c r="M167" s="98"/>
      <c r="N167" s="126"/>
    </row>
    <row r="168" spans="1:14" ht="15.75">
      <c r="A168" s="99"/>
      <c r="B168" s="189" t="s">
        <v>118</v>
      </c>
      <c r="C168" s="60"/>
      <c r="D168" s="40"/>
      <c r="E168" s="40"/>
      <c r="F168" s="40"/>
      <c r="G168" s="29"/>
      <c r="H168" s="29"/>
      <c r="I168" s="29"/>
      <c r="J168" s="97"/>
      <c r="K168" s="29"/>
      <c r="L168" s="91"/>
      <c r="M168" s="100"/>
      <c r="N168" s="126"/>
    </row>
    <row r="169" spans="1:14" ht="15.75">
      <c r="A169" s="96"/>
      <c r="B169" s="40" t="s">
        <v>119</v>
      </c>
      <c r="C169" s="60"/>
      <c r="D169" s="60"/>
      <c r="E169" s="60"/>
      <c r="F169" s="60"/>
      <c r="G169" s="29"/>
      <c r="H169" s="29"/>
      <c r="I169" s="29">
        <v>0</v>
      </c>
      <c r="J169" s="97">
        <v>0</v>
      </c>
      <c r="K169" s="29"/>
      <c r="L169" s="91"/>
      <c r="M169" s="100"/>
      <c r="N169" s="126"/>
    </row>
    <row r="170" spans="1:14" ht="15.75">
      <c r="A170" s="96"/>
      <c r="B170" s="40" t="s">
        <v>120</v>
      </c>
      <c r="C170" s="60"/>
      <c r="D170" s="60"/>
      <c r="E170" s="60"/>
      <c r="F170" s="60"/>
      <c r="G170" s="29"/>
      <c r="H170" s="29"/>
      <c r="I170" s="29">
        <v>1</v>
      </c>
      <c r="J170" s="97">
        <v>3</v>
      </c>
      <c r="K170" s="29"/>
      <c r="L170" s="91"/>
      <c r="M170" s="100"/>
      <c r="N170" s="126"/>
    </row>
    <row r="171" spans="1:14" ht="15.75">
      <c r="A171" s="99"/>
      <c r="B171" s="189" t="s">
        <v>121</v>
      </c>
      <c r="C171" s="60"/>
      <c r="D171" s="40"/>
      <c r="E171" s="40"/>
      <c r="F171" s="40"/>
      <c r="G171" s="29"/>
      <c r="H171" s="29"/>
      <c r="I171" s="29"/>
      <c r="J171" s="97"/>
      <c r="K171" s="29"/>
      <c r="L171" s="91"/>
      <c r="M171" s="100"/>
      <c r="N171" s="126"/>
    </row>
    <row r="172" spans="1:14" ht="15.75">
      <c r="A172" s="99"/>
      <c r="B172" s="40" t="s">
        <v>122</v>
      </c>
      <c r="C172" s="60"/>
      <c r="D172" s="40"/>
      <c r="E172" s="40"/>
      <c r="F172" s="40"/>
      <c r="G172" s="29"/>
      <c r="H172" s="29"/>
      <c r="I172" s="29">
        <v>1</v>
      </c>
      <c r="J172" s="97">
        <v>15</v>
      </c>
      <c r="K172" s="29"/>
      <c r="L172" s="91"/>
      <c r="M172" s="100"/>
      <c r="N172" s="126"/>
    </row>
    <row r="173" spans="1:14" ht="15.75">
      <c r="A173" s="96"/>
      <c r="B173" s="40" t="s">
        <v>123</v>
      </c>
      <c r="C173" s="60"/>
      <c r="D173" s="101"/>
      <c r="E173" s="101"/>
      <c r="F173" s="102"/>
      <c r="G173" s="29"/>
      <c r="H173" s="29"/>
      <c r="I173" s="29"/>
      <c r="J173" s="97">
        <v>15</v>
      </c>
      <c r="K173" s="29"/>
      <c r="L173" s="91"/>
      <c r="M173" s="100"/>
      <c r="N173" s="126"/>
    </row>
    <row r="174" spans="1:14" ht="15.75">
      <c r="A174" s="96"/>
      <c r="B174" s="40" t="s">
        <v>124</v>
      </c>
      <c r="C174" s="60"/>
      <c r="D174" s="101"/>
      <c r="E174" s="101"/>
      <c r="F174" s="102"/>
      <c r="G174" s="29"/>
      <c r="H174" s="29"/>
      <c r="I174" s="29"/>
      <c r="J174" s="97">
        <v>11</v>
      </c>
      <c r="K174" s="29"/>
      <c r="L174" s="91"/>
      <c r="M174" s="100"/>
      <c r="N174" s="126"/>
    </row>
    <row r="175" spans="1:14" ht="15.75">
      <c r="A175" s="96"/>
      <c r="B175" s="40" t="s">
        <v>125</v>
      </c>
      <c r="C175" s="60"/>
      <c r="D175" s="103"/>
      <c r="E175" s="101"/>
      <c r="F175" s="102"/>
      <c r="G175" s="29"/>
      <c r="H175" s="29"/>
      <c r="I175" s="29"/>
      <c r="J175" s="104">
        <v>0.6295</v>
      </c>
      <c r="K175" s="29"/>
      <c r="L175" s="91"/>
      <c r="M175" s="100"/>
      <c r="N175" s="126"/>
    </row>
    <row r="176" spans="1:14" ht="15.75">
      <c r="A176" s="96"/>
      <c r="B176" s="40"/>
      <c r="C176" s="60"/>
      <c r="D176" s="103"/>
      <c r="E176" s="101"/>
      <c r="F176" s="102"/>
      <c r="G176" s="29"/>
      <c r="H176" s="29"/>
      <c r="I176" s="29"/>
      <c r="J176" s="104"/>
      <c r="K176" s="29"/>
      <c r="L176" s="91"/>
      <c r="M176" s="100"/>
      <c r="N176" s="126"/>
    </row>
    <row r="177" spans="1:14" ht="15.75">
      <c r="A177" s="8"/>
      <c r="B177" s="17" t="s">
        <v>126</v>
      </c>
      <c r="C177" s="93"/>
      <c r="D177" s="94"/>
      <c r="E177" s="93"/>
      <c r="F177" s="94"/>
      <c r="G177" s="93"/>
      <c r="H177" s="95" t="s">
        <v>166</v>
      </c>
      <c r="I177" s="21" t="s">
        <v>167</v>
      </c>
      <c r="J177" s="95" t="s">
        <v>176</v>
      </c>
      <c r="K177" s="21" t="s">
        <v>167</v>
      </c>
      <c r="L177" s="10"/>
      <c r="M177" s="105"/>
      <c r="N177" s="126"/>
    </row>
    <row r="178" spans="1:14" ht="15.75">
      <c r="A178" s="28"/>
      <c r="B178" s="60" t="s">
        <v>127</v>
      </c>
      <c r="C178" s="106"/>
      <c r="D178" s="60"/>
      <c r="E178" s="106"/>
      <c r="F178" s="29"/>
      <c r="G178" s="106"/>
      <c r="H178" s="60">
        <v>3480</v>
      </c>
      <c r="I178" s="106">
        <f>H178/H184</f>
        <v>0.967741935483871</v>
      </c>
      <c r="J178" s="59">
        <v>149065</v>
      </c>
      <c r="K178" s="107">
        <f>J178/J184</f>
        <v>0.9706458817630703</v>
      </c>
      <c r="L178" s="91"/>
      <c r="M178" s="100"/>
      <c r="N178" s="126"/>
    </row>
    <row r="179" spans="1:14" ht="15.75">
      <c r="A179" s="28"/>
      <c r="B179" s="60" t="s">
        <v>128</v>
      </c>
      <c r="C179" s="106"/>
      <c r="D179" s="60"/>
      <c r="E179" s="106"/>
      <c r="F179" s="29"/>
      <c r="G179" s="108"/>
      <c r="H179" s="60">
        <v>28</v>
      </c>
      <c r="I179" s="106">
        <f>H179/H184</f>
        <v>0.00778642936596218</v>
      </c>
      <c r="J179" s="59">
        <v>1191</v>
      </c>
      <c r="K179" s="107">
        <f>J179/J184</f>
        <v>0.007755269480963451</v>
      </c>
      <c r="L179" s="91"/>
      <c r="M179" s="100"/>
      <c r="N179" s="126"/>
    </row>
    <row r="180" spans="1:14" ht="15.75">
      <c r="A180" s="28"/>
      <c r="B180" s="60" t="s">
        <v>129</v>
      </c>
      <c r="C180" s="106"/>
      <c r="D180" s="60"/>
      <c r="E180" s="106"/>
      <c r="F180" s="29"/>
      <c r="G180" s="108"/>
      <c r="H180" s="60">
        <v>31</v>
      </c>
      <c r="I180" s="106">
        <f>H180/H184</f>
        <v>0.008620689655172414</v>
      </c>
      <c r="J180" s="59">
        <v>1149</v>
      </c>
      <c r="K180" s="107">
        <f>J180/J184</f>
        <v>0.00748178390732746</v>
      </c>
      <c r="L180" s="91"/>
      <c r="M180" s="100"/>
      <c r="N180" s="126"/>
    </row>
    <row r="181" spans="1:14" ht="15.75">
      <c r="A181" s="28"/>
      <c r="B181" s="60" t="s">
        <v>130</v>
      </c>
      <c r="C181" s="106"/>
      <c r="D181" s="60"/>
      <c r="E181" s="106"/>
      <c r="F181" s="29"/>
      <c r="G181" s="108"/>
      <c r="H181" s="60">
        <f>11+46</f>
        <v>57</v>
      </c>
      <c r="I181" s="106">
        <f>H181/H184</f>
        <v>0.01585094549499444</v>
      </c>
      <c r="J181" s="59">
        <f>393+1329+446</f>
        <v>2168</v>
      </c>
      <c r="K181" s="107">
        <f>J181/J184</f>
        <v>0.014117064848638759</v>
      </c>
      <c r="L181" s="91"/>
      <c r="M181" s="100"/>
      <c r="N181" s="126"/>
    </row>
    <row r="182" spans="1:14" ht="15.75">
      <c r="A182" s="28"/>
      <c r="B182" s="31"/>
      <c r="C182" s="106"/>
      <c r="D182" s="60"/>
      <c r="E182" s="106"/>
      <c r="F182" s="29"/>
      <c r="G182" s="108"/>
      <c r="H182" s="60"/>
      <c r="I182" s="106"/>
      <c r="J182" s="59"/>
      <c r="K182" s="107"/>
      <c r="L182" s="91"/>
      <c r="M182" s="100"/>
      <c r="N182" s="126"/>
    </row>
    <row r="183" spans="1:14" ht="15.75">
      <c r="A183" s="28"/>
      <c r="B183" s="60" t="s">
        <v>131</v>
      </c>
      <c r="C183" s="109"/>
      <c r="D183" s="98"/>
      <c r="E183" s="109"/>
      <c r="F183" s="29"/>
      <c r="G183" s="109"/>
      <c r="H183" s="98"/>
      <c r="I183" s="109"/>
      <c r="J183" s="59"/>
      <c r="K183" s="107"/>
      <c r="L183" s="91"/>
      <c r="M183" s="100"/>
      <c r="N183" s="126"/>
    </row>
    <row r="184" spans="1:14" ht="15.75">
      <c r="A184" s="28"/>
      <c r="B184" s="29"/>
      <c r="C184" s="29"/>
      <c r="D184" s="29"/>
      <c r="E184" s="29"/>
      <c r="F184" s="29"/>
      <c r="G184" s="29"/>
      <c r="H184" s="38">
        <f>SUM(H178:H182)</f>
        <v>3596</v>
      </c>
      <c r="I184" s="110">
        <f>SUM(I178:I183)</f>
        <v>1</v>
      </c>
      <c r="J184" s="59">
        <f>SUM(J178:J183)</f>
        <v>153573</v>
      </c>
      <c r="K184" s="110">
        <f>SUM(K178:K183)</f>
        <v>1</v>
      </c>
      <c r="L184" s="29"/>
      <c r="M184" s="29"/>
      <c r="N184" s="126"/>
    </row>
    <row r="185" spans="1:14" ht="15.75">
      <c r="A185" s="28"/>
      <c r="B185" s="29"/>
      <c r="C185" s="29"/>
      <c r="D185" s="29"/>
      <c r="E185" s="29"/>
      <c r="F185" s="29"/>
      <c r="G185" s="29"/>
      <c r="H185" s="38"/>
      <c r="I185" s="110"/>
      <c r="J185" s="59"/>
      <c r="K185" s="110"/>
      <c r="L185" s="29"/>
      <c r="M185" s="29"/>
      <c r="N185" s="126"/>
    </row>
    <row r="186" spans="1:14" ht="15.75">
      <c r="A186" s="8"/>
      <c r="B186" s="10"/>
      <c r="C186" s="10"/>
      <c r="D186" s="10"/>
      <c r="E186" s="10"/>
      <c r="F186" s="10"/>
      <c r="G186" s="10"/>
      <c r="H186" s="61"/>
      <c r="I186" s="113"/>
      <c r="J186" s="114"/>
      <c r="K186" s="113"/>
      <c r="L186" s="10"/>
      <c r="M186" s="10"/>
      <c r="N186" s="126"/>
    </row>
    <row r="187" spans="1:14" ht="15.75">
      <c r="A187" s="115"/>
      <c r="B187" s="17" t="s">
        <v>132</v>
      </c>
      <c r="C187" s="116"/>
      <c r="D187" s="21" t="s">
        <v>147</v>
      </c>
      <c r="E187" s="19"/>
      <c r="F187" s="17" t="s">
        <v>156</v>
      </c>
      <c r="G187" s="15"/>
      <c r="H187" s="15"/>
      <c r="I187" s="15"/>
      <c r="J187" s="15"/>
      <c r="K187" s="15"/>
      <c r="L187" s="15"/>
      <c r="M187" s="15"/>
      <c r="N187" s="126"/>
    </row>
    <row r="188" spans="1:14" ht="15.75">
      <c r="A188" s="115"/>
      <c r="B188" s="15"/>
      <c r="C188" s="15"/>
      <c r="D188" s="10"/>
      <c r="E188" s="10"/>
      <c r="F188" s="10"/>
      <c r="G188" s="15"/>
      <c r="H188" s="15"/>
      <c r="I188" s="15"/>
      <c r="J188" s="15"/>
      <c r="K188" s="15"/>
      <c r="L188" s="15"/>
      <c r="M188" s="15"/>
      <c r="N188" s="126"/>
    </row>
    <row r="189" spans="1:14" ht="15.75">
      <c r="A189" s="115"/>
      <c r="B189" s="16" t="s">
        <v>133</v>
      </c>
      <c r="C189" s="117"/>
      <c r="D189" s="118" t="s">
        <v>148</v>
      </c>
      <c r="E189" s="16"/>
      <c r="F189" s="16" t="s">
        <v>157</v>
      </c>
      <c r="G189" s="117"/>
      <c r="H189" s="117"/>
      <c r="I189" s="15"/>
      <c r="J189" s="15"/>
      <c r="K189" s="15"/>
      <c r="L189" s="15"/>
      <c r="M189" s="15"/>
      <c r="N189" s="126"/>
    </row>
    <row r="190" spans="1:14" ht="15.75">
      <c r="A190" s="115"/>
      <c r="B190" s="16" t="s">
        <v>134</v>
      </c>
      <c r="C190" s="117"/>
      <c r="D190" s="118" t="s">
        <v>199</v>
      </c>
      <c r="E190" s="16"/>
      <c r="F190" s="16" t="s">
        <v>158</v>
      </c>
      <c r="G190" s="117"/>
      <c r="H190" s="117"/>
      <c r="I190" s="15"/>
      <c r="J190" s="15"/>
      <c r="K190" s="15"/>
      <c r="L190" s="15"/>
      <c r="M190" s="15"/>
      <c r="N190" s="126"/>
    </row>
    <row r="191" spans="1:14" ht="15.75">
      <c r="A191" s="115"/>
      <c r="B191" s="16"/>
      <c r="C191" s="117"/>
      <c r="D191" s="118"/>
      <c r="E191" s="16"/>
      <c r="F191" s="16"/>
      <c r="G191" s="117"/>
      <c r="H191" s="117"/>
      <c r="I191" s="15"/>
      <c r="J191" s="15"/>
      <c r="K191" s="15"/>
      <c r="L191" s="15"/>
      <c r="M191" s="15"/>
      <c r="N191" s="126"/>
    </row>
    <row r="192" spans="1:14" ht="15.75">
      <c r="A192" s="115"/>
      <c r="B192" s="16"/>
      <c r="C192" s="117"/>
      <c r="D192" s="118"/>
      <c r="E192" s="16"/>
      <c r="F192" s="16"/>
      <c r="G192" s="117"/>
      <c r="H192" s="117"/>
      <c r="I192" s="15"/>
      <c r="J192" s="15"/>
      <c r="K192" s="15"/>
      <c r="L192" s="15"/>
      <c r="M192" s="15"/>
      <c r="N192" s="126"/>
    </row>
    <row r="193" spans="1:14" ht="18.75">
      <c r="A193" s="115"/>
      <c r="B193" s="54" t="s">
        <v>198</v>
      </c>
      <c r="C193" s="117"/>
      <c r="D193" s="118"/>
      <c r="E193" s="16"/>
      <c r="F193" s="16"/>
      <c r="G193" s="117"/>
      <c r="H193" s="117"/>
      <c r="I193" s="15"/>
      <c r="J193" s="15"/>
      <c r="K193" s="15"/>
      <c r="L193" s="15"/>
      <c r="M193" s="15"/>
      <c r="N193" s="126"/>
    </row>
    <row r="194" spans="1:13" ht="15">
      <c r="A194" s="127"/>
      <c r="B194" s="127"/>
      <c r="C194" s="127"/>
      <c r="D194" s="127"/>
      <c r="E194" s="127"/>
      <c r="F194" s="127"/>
      <c r="G194" s="127"/>
      <c r="H194" s="127"/>
      <c r="I194" s="127"/>
      <c r="J194" s="127"/>
      <c r="K194" s="127"/>
      <c r="L194" s="127"/>
      <c r="M194" s="127"/>
    </row>
  </sheetData>
  <printOptions horizontalCentered="1" verticalCentered="1"/>
  <pageMargins left="0.5118110236220472" right="0.5118110236220472" top="0.2755905511811024" bottom="0.6299212598425197" header="0" footer="0"/>
  <pageSetup horizontalDpi="600" verticalDpi="600" orientation="landscape" paperSize="9" scale="50" r:id="rId2"/>
  <headerFooter alignWithMargins="0">
    <oddFooter xml:space="preserve">&amp;L </oddFooter>
  </headerFooter>
  <rowBreaks count="3" manualBreakCount="3">
    <brk id="47" max="13" man="1"/>
    <brk id="100" max="13" man="1"/>
    <brk id="148" max="13" man="1"/>
  </rowBreaks>
  <drawing r:id="rId1"/>
</worksheet>
</file>

<file path=xl/worksheets/sheet6.xml><?xml version="1.0" encoding="utf-8"?>
<worksheet xmlns="http://schemas.openxmlformats.org/spreadsheetml/2006/main" xmlns:r="http://schemas.openxmlformats.org/officeDocument/2006/relationships">
  <dimension ref="A1:N19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3.5546875" style="1" customWidth="1"/>
    <col min="14" max="16384" width="9.6640625" style="1" customWidth="1"/>
  </cols>
  <sheetData>
    <row r="1" spans="1:14" ht="20.25">
      <c r="A1" s="2"/>
      <c r="B1" s="3" t="s">
        <v>0</v>
      </c>
      <c r="C1" s="4"/>
      <c r="D1" s="5"/>
      <c r="E1" s="5"/>
      <c r="F1" s="5"/>
      <c r="G1" s="5"/>
      <c r="H1" s="5"/>
      <c r="I1" s="5"/>
      <c r="J1" s="5"/>
      <c r="K1" s="5"/>
      <c r="L1" s="5"/>
      <c r="M1" s="5"/>
      <c r="N1" s="126"/>
    </row>
    <row r="2" spans="1:14" ht="15.75">
      <c r="A2" s="8"/>
      <c r="B2" s="9"/>
      <c r="C2" s="9"/>
      <c r="D2" s="10"/>
      <c r="E2" s="10"/>
      <c r="F2" s="10"/>
      <c r="G2" s="10"/>
      <c r="H2" s="10"/>
      <c r="I2" s="10"/>
      <c r="J2" s="10"/>
      <c r="K2" s="10"/>
      <c r="L2" s="10"/>
      <c r="M2" s="10"/>
      <c r="N2" s="126"/>
    </row>
    <row r="3" spans="1:14" ht="15.75">
      <c r="A3" s="11"/>
      <c r="B3" s="155" t="s">
        <v>1</v>
      </c>
      <c r="C3" s="10"/>
      <c r="D3" s="10"/>
      <c r="E3" s="10"/>
      <c r="F3" s="10"/>
      <c r="G3" s="10"/>
      <c r="H3" s="10"/>
      <c r="I3" s="10"/>
      <c r="J3" s="10"/>
      <c r="K3" s="10"/>
      <c r="L3" s="10"/>
      <c r="M3" s="10"/>
      <c r="N3" s="126"/>
    </row>
    <row r="4" spans="1:14" ht="15.75">
      <c r="A4" s="8"/>
      <c r="B4" s="9"/>
      <c r="C4" s="9"/>
      <c r="D4" s="10"/>
      <c r="E4" s="10"/>
      <c r="F4" s="10"/>
      <c r="G4" s="10"/>
      <c r="H4" s="10"/>
      <c r="I4" s="10"/>
      <c r="J4" s="10"/>
      <c r="K4" s="10"/>
      <c r="L4" s="10"/>
      <c r="M4" s="10"/>
      <c r="N4" s="126"/>
    </row>
    <row r="5" spans="1:14" ht="15.75">
      <c r="A5" s="8"/>
      <c r="B5" s="13" t="s">
        <v>2</v>
      </c>
      <c r="C5" s="14"/>
      <c r="D5" s="10"/>
      <c r="E5" s="10"/>
      <c r="F5" s="10"/>
      <c r="G5" s="10"/>
      <c r="H5" s="10"/>
      <c r="I5" s="10"/>
      <c r="J5" s="10"/>
      <c r="K5" s="10"/>
      <c r="L5" s="10"/>
      <c r="M5" s="10"/>
      <c r="N5" s="126"/>
    </row>
    <row r="6" spans="1:14" ht="15.75">
      <c r="A6" s="8"/>
      <c r="B6" s="13" t="s">
        <v>3</v>
      </c>
      <c r="C6" s="14"/>
      <c r="D6" s="10"/>
      <c r="E6" s="10"/>
      <c r="F6" s="10"/>
      <c r="G6" s="10"/>
      <c r="H6" s="10"/>
      <c r="I6" s="10"/>
      <c r="J6" s="10"/>
      <c r="K6" s="10"/>
      <c r="L6" s="10"/>
      <c r="M6" s="10"/>
      <c r="N6" s="126"/>
    </row>
    <row r="7" spans="1:14" ht="15.75">
      <c r="A7" s="8"/>
      <c r="B7" s="13" t="s">
        <v>4</v>
      </c>
      <c r="C7" s="14"/>
      <c r="D7" s="10"/>
      <c r="E7" s="10"/>
      <c r="F7" s="10"/>
      <c r="G7" s="10"/>
      <c r="H7" s="10"/>
      <c r="I7" s="10"/>
      <c r="J7" s="10"/>
      <c r="K7" s="10"/>
      <c r="L7" s="10"/>
      <c r="M7" s="10"/>
      <c r="N7" s="126"/>
    </row>
    <row r="8" spans="1:14" ht="15.75">
      <c r="A8" s="8"/>
      <c r="B8" s="13" t="s">
        <v>5</v>
      </c>
      <c r="C8" s="14"/>
      <c r="D8" s="10"/>
      <c r="E8" s="10"/>
      <c r="F8" s="10"/>
      <c r="G8" s="10"/>
      <c r="H8" s="10"/>
      <c r="I8" s="10"/>
      <c r="J8" s="10"/>
      <c r="K8" s="10"/>
      <c r="L8" s="10"/>
      <c r="M8" s="10"/>
      <c r="N8" s="126"/>
    </row>
    <row r="9" spans="1:14" ht="15.75">
      <c r="A9" s="8"/>
      <c r="B9" s="15"/>
      <c r="C9" s="14"/>
      <c r="D9" s="10"/>
      <c r="E9" s="10"/>
      <c r="F9" s="10"/>
      <c r="G9" s="10"/>
      <c r="H9" s="10"/>
      <c r="I9" s="10"/>
      <c r="J9" s="10"/>
      <c r="K9" s="10"/>
      <c r="L9" s="10"/>
      <c r="M9" s="10"/>
      <c r="N9" s="126"/>
    </row>
    <row r="10" spans="1:14" ht="15.75">
      <c r="A10" s="8"/>
      <c r="B10" s="13"/>
      <c r="C10" s="14"/>
      <c r="D10" s="16"/>
      <c r="E10" s="16"/>
      <c r="F10" s="10"/>
      <c r="G10" s="10"/>
      <c r="H10" s="10"/>
      <c r="I10" s="10"/>
      <c r="J10" s="10"/>
      <c r="K10" s="10"/>
      <c r="L10" s="10"/>
      <c r="M10" s="10"/>
      <c r="N10" s="126"/>
    </row>
    <row r="11" spans="1:14" ht="15.75">
      <c r="A11" s="8"/>
      <c r="B11" s="17" t="s">
        <v>6</v>
      </c>
      <c r="C11" s="16"/>
      <c r="D11" s="10"/>
      <c r="E11" s="10"/>
      <c r="F11" s="10"/>
      <c r="G11" s="10"/>
      <c r="H11" s="10"/>
      <c r="I11" s="10"/>
      <c r="J11" s="10"/>
      <c r="K11" s="10"/>
      <c r="L11" s="10"/>
      <c r="M11" s="10"/>
      <c r="N11" s="126"/>
    </row>
    <row r="12" spans="1:14" ht="15.75">
      <c r="A12" s="8"/>
      <c r="B12" s="16"/>
      <c r="C12" s="16"/>
      <c r="D12" s="10"/>
      <c r="E12" s="10"/>
      <c r="F12" s="10"/>
      <c r="G12" s="10"/>
      <c r="H12" s="10"/>
      <c r="I12" s="10"/>
      <c r="J12" s="10"/>
      <c r="K12" s="10"/>
      <c r="L12" s="10"/>
      <c r="M12" s="10"/>
      <c r="N12" s="126"/>
    </row>
    <row r="13" spans="1:14" ht="15.75">
      <c r="A13" s="2"/>
      <c r="B13" s="5"/>
      <c r="C13" s="5"/>
      <c r="D13" s="5"/>
      <c r="E13" s="5"/>
      <c r="F13" s="5"/>
      <c r="G13" s="5"/>
      <c r="H13" s="5"/>
      <c r="I13" s="5"/>
      <c r="J13" s="5"/>
      <c r="K13" s="5"/>
      <c r="L13" s="5"/>
      <c r="M13" s="5"/>
      <c r="N13" s="126"/>
    </row>
    <row r="14" spans="1:14" ht="15.75">
      <c r="A14" s="8"/>
      <c r="B14" s="17" t="s">
        <v>192</v>
      </c>
      <c r="C14" s="17"/>
      <c r="D14" s="19"/>
      <c r="E14" s="19"/>
      <c r="F14" s="19"/>
      <c r="G14" s="19"/>
      <c r="H14" s="19"/>
      <c r="I14" s="19"/>
      <c r="J14" s="19"/>
      <c r="K14" s="19"/>
      <c r="L14" s="20" t="s">
        <v>179</v>
      </c>
      <c r="M14" s="19"/>
      <c r="N14" s="126"/>
    </row>
    <row r="15" spans="1:14" ht="15.75">
      <c r="A15" s="8"/>
      <c r="B15" s="17" t="s">
        <v>193</v>
      </c>
      <c r="C15" s="17"/>
      <c r="D15" s="19"/>
      <c r="E15" s="19"/>
      <c r="F15" s="19"/>
      <c r="G15" s="19"/>
      <c r="H15" s="19"/>
      <c r="I15" s="19"/>
      <c r="J15" s="19"/>
      <c r="K15" s="19"/>
      <c r="L15" s="21" t="s">
        <v>180</v>
      </c>
      <c r="M15" s="19"/>
      <c r="N15" s="126"/>
    </row>
    <row r="16" spans="1:14" ht="15.75">
      <c r="A16" s="8"/>
      <c r="B16" s="17" t="s">
        <v>7</v>
      </c>
      <c r="C16" s="17"/>
      <c r="D16" s="19"/>
      <c r="E16" s="19"/>
      <c r="F16" s="19"/>
      <c r="G16" s="19"/>
      <c r="H16" s="19"/>
      <c r="I16" s="19"/>
      <c r="J16" s="19"/>
      <c r="K16" s="19"/>
      <c r="L16" s="22">
        <v>36850</v>
      </c>
      <c r="M16" s="19"/>
      <c r="N16" s="126"/>
    </row>
    <row r="17" spans="1:14" ht="15.75">
      <c r="A17" s="8"/>
      <c r="B17" s="10"/>
      <c r="C17" s="10"/>
      <c r="D17" s="10"/>
      <c r="E17" s="10"/>
      <c r="F17" s="10"/>
      <c r="G17" s="10"/>
      <c r="H17" s="10"/>
      <c r="I17" s="10"/>
      <c r="J17" s="10"/>
      <c r="K17" s="10"/>
      <c r="L17" s="23"/>
      <c r="M17" s="10"/>
      <c r="N17" s="126"/>
    </row>
    <row r="18" spans="1:14" ht="15.75">
      <c r="A18" s="8"/>
      <c r="B18" s="24" t="s">
        <v>8</v>
      </c>
      <c r="C18" s="10"/>
      <c r="D18" s="10"/>
      <c r="E18" s="10"/>
      <c r="F18" s="10"/>
      <c r="G18" s="10"/>
      <c r="H18" s="10"/>
      <c r="I18" s="10"/>
      <c r="J18" s="23" t="s">
        <v>168</v>
      </c>
      <c r="K18" s="10"/>
      <c r="L18" s="15"/>
      <c r="M18" s="10"/>
      <c r="N18" s="126"/>
    </row>
    <row r="19" spans="1:14" ht="15.75">
      <c r="A19" s="8"/>
      <c r="B19" s="10"/>
      <c r="C19" s="10"/>
      <c r="D19" s="10"/>
      <c r="E19" s="10"/>
      <c r="F19" s="10"/>
      <c r="G19" s="10"/>
      <c r="H19" s="10"/>
      <c r="I19" s="10"/>
      <c r="J19" s="10"/>
      <c r="K19" s="10"/>
      <c r="L19" s="25"/>
      <c r="M19" s="10"/>
      <c r="N19" s="126"/>
    </row>
    <row r="20" spans="1:14" ht="15.75">
      <c r="A20" s="8"/>
      <c r="B20" s="10"/>
      <c r="C20" s="175" t="s">
        <v>135</v>
      </c>
      <c r="D20" s="177" t="s">
        <v>139</v>
      </c>
      <c r="E20" s="177"/>
      <c r="F20" s="177" t="s">
        <v>150</v>
      </c>
      <c r="G20" s="177"/>
      <c r="H20" s="177" t="s">
        <v>159</v>
      </c>
      <c r="I20" s="195"/>
      <c r="J20" s="195"/>
      <c r="K20" s="15"/>
      <c r="L20" s="15"/>
      <c r="M20" s="10"/>
      <c r="N20" s="126"/>
    </row>
    <row r="21" spans="1:14" ht="15.75">
      <c r="A21" s="28"/>
      <c r="B21" s="29" t="s">
        <v>9</v>
      </c>
      <c r="C21" s="176" t="s">
        <v>136</v>
      </c>
      <c r="D21" s="30" t="s">
        <v>140</v>
      </c>
      <c r="E21" s="30"/>
      <c r="F21" s="30" t="s">
        <v>140</v>
      </c>
      <c r="G21" s="30"/>
      <c r="H21" s="30" t="s">
        <v>160</v>
      </c>
      <c r="I21" s="30"/>
      <c r="J21" s="30"/>
      <c r="K21" s="31"/>
      <c r="L21" s="31"/>
      <c r="M21" s="29"/>
      <c r="N21" s="126"/>
    </row>
    <row r="22" spans="1:14" ht="15.75">
      <c r="A22" s="123"/>
      <c r="B22" s="32" t="s">
        <v>10</v>
      </c>
      <c r="C22" s="32"/>
      <c r="D22" s="33" t="s">
        <v>140</v>
      </c>
      <c r="E22" s="33"/>
      <c r="F22" s="33" t="s">
        <v>140</v>
      </c>
      <c r="G22" s="33"/>
      <c r="H22" s="33" t="s">
        <v>160</v>
      </c>
      <c r="I22" s="30"/>
      <c r="J22" s="30"/>
      <c r="K22" s="31"/>
      <c r="L22" s="31"/>
      <c r="M22" s="29"/>
      <c r="N22" s="126"/>
    </row>
    <row r="23" spans="1:14" ht="15.75">
      <c r="A23" s="28"/>
      <c r="B23" s="29" t="s">
        <v>11</v>
      </c>
      <c r="C23" s="29"/>
      <c r="D23" s="34" t="s">
        <v>141</v>
      </c>
      <c r="E23" s="30"/>
      <c r="F23" s="34" t="s">
        <v>151</v>
      </c>
      <c r="G23" s="30"/>
      <c r="H23" s="34" t="s">
        <v>161</v>
      </c>
      <c r="I23" s="30"/>
      <c r="J23" s="34"/>
      <c r="K23" s="31"/>
      <c r="L23" s="31"/>
      <c r="M23" s="29"/>
      <c r="N23" s="126"/>
    </row>
    <row r="24" spans="1:14" ht="15.75">
      <c r="A24" s="28"/>
      <c r="B24" s="29"/>
      <c r="C24" s="29"/>
      <c r="D24" s="29"/>
      <c r="E24" s="30"/>
      <c r="F24" s="30"/>
      <c r="G24" s="30"/>
      <c r="H24" s="30"/>
      <c r="I24" s="30"/>
      <c r="J24" s="30"/>
      <c r="K24" s="31"/>
      <c r="L24" s="31"/>
      <c r="M24" s="29"/>
      <c r="N24" s="126"/>
    </row>
    <row r="25" spans="1:14" ht="15.75">
      <c r="A25" s="28"/>
      <c r="B25" s="29" t="s">
        <v>12</v>
      </c>
      <c r="C25" s="29"/>
      <c r="D25" s="35">
        <v>44350</v>
      </c>
      <c r="E25" s="36"/>
      <c r="F25" s="35">
        <v>119000</v>
      </c>
      <c r="G25" s="35"/>
      <c r="H25" s="35">
        <v>17650</v>
      </c>
      <c r="I25" s="35"/>
      <c r="J25" s="35"/>
      <c r="K25" s="37"/>
      <c r="L25" s="35">
        <f>H25+F25+D25</f>
        <v>181000</v>
      </c>
      <c r="M25" s="38"/>
      <c r="N25" s="126"/>
    </row>
    <row r="26" spans="1:14" ht="15.75">
      <c r="A26" s="28"/>
      <c r="B26" s="29" t="s">
        <v>13</v>
      </c>
      <c r="C26" s="125">
        <v>0.381583</v>
      </c>
      <c r="D26" s="35">
        <f>D25*C26</f>
        <v>16923.20605</v>
      </c>
      <c r="E26" s="36"/>
      <c r="F26" s="35">
        <v>119000</v>
      </c>
      <c r="G26" s="35"/>
      <c r="H26" s="35">
        <v>17650</v>
      </c>
      <c r="I26" s="35"/>
      <c r="J26" s="35"/>
      <c r="K26" s="37"/>
      <c r="L26" s="35">
        <f>H26+F26+D26</f>
        <v>153573.20605</v>
      </c>
      <c r="M26" s="38"/>
      <c r="N26" s="126"/>
    </row>
    <row r="27" spans="1:14" ht="15.75">
      <c r="A27" s="123"/>
      <c r="B27" s="32" t="s">
        <v>14</v>
      </c>
      <c r="C27" s="125">
        <v>0.270969</v>
      </c>
      <c r="D27" s="41">
        <f>D25*C27</f>
        <v>12017.47515</v>
      </c>
      <c r="E27" s="42"/>
      <c r="F27" s="41">
        <v>119000</v>
      </c>
      <c r="G27" s="41"/>
      <c r="H27" s="41">
        <v>17650</v>
      </c>
      <c r="I27" s="41"/>
      <c r="J27" s="41"/>
      <c r="K27" s="43"/>
      <c r="L27" s="41">
        <f>H27+F27+D27</f>
        <v>148667.47515</v>
      </c>
      <c r="M27" s="38"/>
      <c r="N27" s="126"/>
    </row>
    <row r="28" spans="1:14" ht="15.75">
      <c r="A28" s="28"/>
      <c r="B28" s="29" t="s">
        <v>15</v>
      </c>
      <c r="C28" s="39"/>
      <c r="D28" s="34" t="s">
        <v>142</v>
      </c>
      <c r="E28" s="29"/>
      <c r="F28" s="34" t="s">
        <v>145</v>
      </c>
      <c r="G28" s="34"/>
      <c r="H28" s="34" t="s">
        <v>162</v>
      </c>
      <c r="I28" s="34"/>
      <c r="J28" s="34"/>
      <c r="K28" s="31"/>
      <c r="L28" s="31"/>
      <c r="M28" s="29"/>
      <c r="N28" s="126"/>
    </row>
    <row r="29" spans="1:14" ht="15.75">
      <c r="A29" s="28"/>
      <c r="B29" s="29" t="s">
        <v>16</v>
      </c>
      <c r="C29" s="29"/>
      <c r="D29" s="44">
        <v>0.0634625</v>
      </c>
      <c r="E29" s="29"/>
      <c r="F29" s="44">
        <v>0.0647625</v>
      </c>
      <c r="G29" s="45"/>
      <c r="H29" s="44">
        <v>0.0687625</v>
      </c>
      <c r="I29" s="45"/>
      <c r="J29" s="44"/>
      <c r="K29" s="31"/>
      <c r="L29" s="45">
        <f>SUMPRODUCT(D29:H29,D26:H26)/L26</f>
        <v>0.06507896036040413</v>
      </c>
      <c r="M29" s="29"/>
      <c r="N29" s="126"/>
    </row>
    <row r="30" spans="1:14" ht="15.75">
      <c r="A30" s="28"/>
      <c r="B30" s="29" t="s">
        <v>17</v>
      </c>
      <c r="C30" s="29"/>
      <c r="D30" s="44">
        <v>0.06485</v>
      </c>
      <c r="E30" s="29"/>
      <c r="F30" s="44">
        <v>0.06615</v>
      </c>
      <c r="G30" s="45"/>
      <c r="H30" s="44">
        <v>0.07015</v>
      </c>
      <c r="I30" s="45"/>
      <c r="J30" s="44"/>
      <c r="K30" s="31"/>
      <c r="L30" s="31"/>
      <c r="M30" s="29"/>
      <c r="N30" s="126"/>
    </row>
    <row r="31" spans="1:14" ht="15.75">
      <c r="A31" s="28"/>
      <c r="B31" s="29" t="s">
        <v>18</v>
      </c>
      <c r="C31" s="29"/>
      <c r="D31" s="34" t="s">
        <v>143</v>
      </c>
      <c r="E31" s="29"/>
      <c r="F31" s="34" t="s">
        <v>152</v>
      </c>
      <c r="G31" s="34"/>
      <c r="H31" s="34" t="s">
        <v>152</v>
      </c>
      <c r="I31" s="34"/>
      <c r="J31" s="34"/>
      <c r="K31" s="31"/>
      <c r="L31" s="31"/>
      <c r="M31" s="29"/>
      <c r="N31" s="126"/>
    </row>
    <row r="32" spans="1:14" ht="15.75">
      <c r="A32" s="28"/>
      <c r="B32" s="29" t="s">
        <v>19</v>
      </c>
      <c r="C32" s="29"/>
      <c r="D32" s="34" t="s">
        <v>144</v>
      </c>
      <c r="E32" s="29"/>
      <c r="F32" s="34" t="s">
        <v>153</v>
      </c>
      <c r="G32" s="34"/>
      <c r="H32" s="34" t="s">
        <v>153</v>
      </c>
      <c r="I32" s="34"/>
      <c r="J32" s="34"/>
      <c r="K32" s="31"/>
      <c r="L32" s="31"/>
      <c r="M32" s="29"/>
      <c r="N32" s="126"/>
    </row>
    <row r="33" spans="1:14" ht="15.75">
      <c r="A33" s="28"/>
      <c r="B33" s="29" t="s">
        <v>20</v>
      </c>
      <c r="C33" s="29"/>
      <c r="D33" s="34" t="s">
        <v>145</v>
      </c>
      <c r="E33" s="29"/>
      <c r="F33" s="34" t="s">
        <v>154</v>
      </c>
      <c r="G33" s="34"/>
      <c r="H33" s="34" t="s">
        <v>163</v>
      </c>
      <c r="I33" s="34"/>
      <c r="J33" s="34"/>
      <c r="K33" s="31"/>
      <c r="L33" s="31"/>
      <c r="M33" s="29"/>
      <c r="N33" s="126"/>
    </row>
    <row r="34" spans="1:14" ht="15.75">
      <c r="A34" s="28"/>
      <c r="B34" s="29"/>
      <c r="C34" s="29"/>
      <c r="D34" s="46"/>
      <c r="E34" s="46"/>
      <c r="F34" s="29"/>
      <c r="G34" s="46"/>
      <c r="H34" s="46"/>
      <c r="I34" s="46"/>
      <c r="J34" s="46"/>
      <c r="K34" s="46"/>
      <c r="L34" s="46"/>
      <c r="M34" s="29"/>
      <c r="N34" s="126"/>
    </row>
    <row r="35" spans="1:14" ht="15.75">
      <c r="A35" s="28"/>
      <c r="B35" s="29" t="s">
        <v>21</v>
      </c>
      <c r="C35" s="29"/>
      <c r="D35" s="29"/>
      <c r="E35" s="29"/>
      <c r="F35" s="29"/>
      <c r="G35" s="29"/>
      <c r="H35" s="29"/>
      <c r="I35" s="29"/>
      <c r="J35" s="29"/>
      <c r="K35" s="29"/>
      <c r="L35" s="45">
        <f>(H25)/(D25+F25)</f>
        <v>0.10805019895928987</v>
      </c>
      <c r="M35" s="29"/>
      <c r="N35" s="126"/>
    </row>
    <row r="36" spans="1:14" ht="15.75">
      <c r="A36" s="28"/>
      <c r="B36" s="29" t="s">
        <v>22</v>
      </c>
      <c r="C36" s="29"/>
      <c r="D36" s="29"/>
      <c r="E36" s="29"/>
      <c r="F36" s="29"/>
      <c r="G36" s="29"/>
      <c r="H36" s="29"/>
      <c r="I36" s="29"/>
      <c r="J36" s="29"/>
      <c r="K36" s="29"/>
      <c r="L36" s="45">
        <f>(H27)/(D27+F27)</f>
        <v>0.13471485372308367</v>
      </c>
      <c r="M36" s="29"/>
      <c r="N36" s="126"/>
    </row>
    <row r="37" spans="1:14" ht="15.75">
      <c r="A37" s="28"/>
      <c r="B37" s="29" t="s">
        <v>23</v>
      </c>
      <c r="C37" s="29"/>
      <c r="D37" s="29"/>
      <c r="E37" s="29"/>
      <c r="F37" s="29"/>
      <c r="G37" s="29"/>
      <c r="H37" s="29"/>
      <c r="I37" s="29"/>
      <c r="J37" s="34" t="s">
        <v>169</v>
      </c>
      <c r="K37" s="34" t="s">
        <v>177</v>
      </c>
      <c r="L37" s="35">
        <v>72850</v>
      </c>
      <c r="M37" s="29"/>
      <c r="N37" s="126"/>
    </row>
    <row r="38" spans="1:14" ht="15.75">
      <c r="A38" s="28"/>
      <c r="B38" s="29"/>
      <c r="C38" s="29"/>
      <c r="D38" s="29"/>
      <c r="E38" s="29"/>
      <c r="F38" s="29"/>
      <c r="G38" s="29"/>
      <c r="H38" s="29"/>
      <c r="I38" s="29"/>
      <c r="J38" s="29"/>
      <c r="K38" s="29"/>
      <c r="L38" s="47"/>
      <c r="M38" s="29"/>
      <c r="N38" s="126"/>
    </row>
    <row r="39" spans="1:14" ht="15.75">
      <c r="A39" s="28"/>
      <c r="B39" s="29" t="s">
        <v>24</v>
      </c>
      <c r="C39" s="29"/>
      <c r="D39" s="29"/>
      <c r="E39" s="29"/>
      <c r="F39" s="29"/>
      <c r="G39" s="29"/>
      <c r="H39" s="29"/>
      <c r="I39" s="29"/>
      <c r="J39" s="34"/>
      <c r="K39" s="34"/>
      <c r="L39" s="34" t="s">
        <v>181</v>
      </c>
      <c r="M39" s="29"/>
      <c r="N39" s="126"/>
    </row>
    <row r="40" spans="1:14" ht="15.75">
      <c r="A40" s="28"/>
      <c r="B40" s="32" t="s">
        <v>25</v>
      </c>
      <c r="C40" s="32"/>
      <c r="D40" s="32"/>
      <c r="E40" s="32"/>
      <c r="F40" s="32"/>
      <c r="G40" s="32"/>
      <c r="H40" s="32"/>
      <c r="I40" s="32"/>
      <c r="J40" s="48"/>
      <c r="K40" s="48"/>
      <c r="L40" s="49">
        <v>36830</v>
      </c>
      <c r="M40" s="29"/>
      <c r="N40" s="126"/>
    </row>
    <row r="41" spans="1:14" ht="15.75">
      <c r="A41" s="28"/>
      <c r="B41" s="29" t="s">
        <v>26</v>
      </c>
      <c r="C41" s="29"/>
      <c r="D41" s="29"/>
      <c r="E41" s="29"/>
      <c r="F41" s="29"/>
      <c r="G41" s="29"/>
      <c r="H41" s="29"/>
      <c r="I41" s="29">
        <f>L41-J41+1</f>
        <v>94</v>
      </c>
      <c r="J41" s="50">
        <v>36644</v>
      </c>
      <c r="K41" s="51"/>
      <c r="L41" s="50">
        <v>36737</v>
      </c>
      <c r="M41" s="29"/>
      <c r="N41" s="126"/>
    </row>
    <row r="42" spans="1:14" ht="15.75">
      <c r="A42" s="28"/>
      <c r="B42" s="29" t="s">
        <v>27</v>
      </c>
      <c r="C42" s="29"/>
      <c r="D42" s="29"/>
      <c r="E42" s="29"/>
      <c r="F42" s="29"/>
      <c r="G42" s="29"/>
      <c r="H42" s="29"/>
      <c r="I42" s="29">
        <f>L42-J42+1</f>
        <v>92</v>
      </c>
      <c r="J42" s="50">
        <v>36738</v>
      </c>
      <c r="K42" s="51"/>
      <c r="L42" s="50">
        <v>36829</v>
      </c>
      <c r="M42" s="29"/>
      <c r="N42" s="126"/>
    </row>
    <row r="43" spans="1:14" ht="15.75">
      <c r="A43" s="28"/>
      <c r="B43" s="29" t="s">
        <v>28</v>
      </c>
      <c r="C43" s="29"/>
      <c r="D43" s="29"/>
      <c r="E43" s="29"/>
      <c r="F43" s="29"/>
      <c r="G43" s="29"/>
      <c r="H43" s="29"/>
      <c r="I43" s="29"/>
      <c r="J43" s="50"/>
      <c r="K43" s="51"/>
      <c r="L43" s="50" t="s">
        <v>196</v>
      </c>
      <c r="M43" s="29"/>
      <c r="N43" s="126"/>
    </row>
    <row r="44" spans="1:14" ht="15.75">
      <c r="A44" s="28"/>
      <c r="B44" s="29" t="s">
        <v>29</v>
      </c>
      <c r="C44" s="29"/>
      <c r="D44" s="29"/>
      <c r="E44" s="29"/>
      <c r="F44" s="29"/>
      <c r="G44" s="29"/>
      <c r="H44" s="29"/>
      <c r="I44" s="29"/>
      <c r="J44" s="50"/>
      <c r="K44" s="51"/>
      <c r="L44" s="50">
        <v>36822</v>
      </c>
      <c r="M44" s="29"/>
      <c r="N44" s="126"/>
    </row>
    <row r="45" spans="1:14" ht="15.75">
      <c r="A45" s="28"/>
      <c r="B45" s="29"/>
      <c r="C45" s="29"/>
      <c r="D45" s="29"/>
      <c r="E45" s="29"/>
      <c r="F45" s="29"/>
      <c r="G45" s="29"/>
      <c r="H45" s="29"/>
      <c r="I45" s="29"/>
      <c r="J45" s="29"/>
      <c r="K45" s="29"/>
      <c r="L45" s="128"/>
      <c r="M45" s="29"/>
      <c r="N45" s="126"/>
    </row>
    <row r="46" spans="1:14" ht="15.75">
      <c r="A46" s="8"/>
      <c r="B46" s="10"/>
      <c r="C46" s="10"/>
      <c r="D46" s="10"/>
      <c r="E46" s="10"/>
      <c r="F46" s="10"/>
      <c r="G46" s="10"/>
      <c r="H46" s="10"/>
      <c r="I46" s="10"/>
      <c r="J46" s="10"/>
      <c r="K46" s="10"/>
      <c r="L46" s="55"/>
      <c r="M46" s="10"/>
      <c r="N46" s="126"/>
    </row>
    <row r="47" spans="1:14" ht="19.5" thickBot="1">
      <c r="A47" s="132"/>
      <c r="B47" s="133" t="s">
        <v>200</v>
      </c>
      <c r="C47" s="134"/>
      <c r="D47" s="134"/>
      <c r="E47" s="134"/>
      <c r="F47" s="134"/>
      <c r="G47" s="134"/>
      <c r="H47" s="134"/>
      <c r="I47" s="134"/>
      <c r="J47" s="134"/>
      <c r="K47" s="134"/>
      <c r="L47" s="135"/>
      <c r="M47" s="136"/>
      <c r="N47" s="126"/>
    </row>
    <row r="48" spans="1:14" ht="15.75">
      <c r="A48" s="2"/>
      <c r="B48" s="5"/>
      <c r="C48" s="5"/>
      <c r="D48" s="5"/>
      <c r="E48" s="5"/>
      <c r="F48" s="5"/>
      <c r="G48" s="5"/>
      <c r="H48" s="5"/>
      <c r="I48" s="5"/>
      <c r="J48" s="5"/>
      <c r="K48" s="5"/>
      <c r="L48" s="56"/>
      <c r="M48" s="5"/>
      <c r="N48" s="126"/>
    </row>
    <row r="49" spans="1:14" ht="15.75">
      <c r="A49" s="8"/>
      <c r="B49" s="57" t="s">
        <v>31</v>
      </c>
      <c r="C49" s="16"/>
      <c r="D49" s="10"/>
      <c r="E49" s="10"/>
      <c r="F49" s="10"/>
      <c r="G49" s="10"/>
      <c r="H49" s="10"/>
      <c r="I49" s="10"/>
      <c r="J49" s="10"/>
      <c r="K49" s="10"/>
      <c r="L49" s="58"/>
      <c r="M49" s="10"/>
      <c r="N49" s="126"/>
    </row>
    <row r="50" spans="1:14" ht="15.75">
      <c r="A50" s="8"/>
      <c r="B50" s="16"/>
      <c r="C50" s="16"/>
      <c r="D50" s="10"/>
      <c r="E50" s="10"/>
      <c r="F50" s="10"/>
      <c r="G50" s="10"/>
      <c r="H50" s="10"/>
      <c r="I50" s="10"/>
      <c r="J50" s="10"/>
      <c r="K50" s="10"/>
      <c r="L50" s="58"/>
      <c r="M50" s="10"/>
      <c r="N50" s="126"/>
    </row>
    <row r="51" spans="1:14" s="170" customFormat="1" ht="63">
      <c r="A51" s="191"/>
      <c r="B51" s="192" t="s">
        <v>32</v>
      </c>
      <c r="C51" s="193" t="s">
        <v>137</v>
      </c>
      <c r="D51" s="193" t="s">
        <v>146</v>
      </c>
      <c r="E51" s="193"/>
      <c r="F51" s="193" t="s">
        <v>155</v>
      </c>
      <c r="G51" s="193"/>
      <c r="H51" s="193" t="s">
        <v>164</v>
      </c>
      <c r="I51" s="193"/>
      <c r="J51" s="193" t="s">
        <v>170</v>
      </c>
      <c r="K51" s="193"/>
      <c r="L51" s="194" t="s">
        <v>183</v>
      </c>
      <c r="M51" s="168"/>
      <c r="N51" s="174"/>
    </row>
    <row r="52" spans="1:14" ht="15.75">
      <c r="A52" s="28"/>
      <c r="B52" s="29" t="s">
        <v>33</v>
      </c>
      <c r="C52" s="38">
        <v>180976</v>
      </c>
      <c r="D52" s="59">
        <v>153573</v>
      </c>
      <c r="E52" s="38"/>
      <c r="F52" s="38">
        <f>4906+1248+9</f>
        <v>6163</v>
      </c>
      <c r="G52" s="38"/>
      <c r="H52" s="38">
        <f>L136</f>
        <v>1248</v>
      </c>
      <c r="I52" s="38"/>
      <c r="J52" s="38">
        <v>0</v>
      </c>
      <c r="K52" s="38"/>
      <c r="L52" s="59">
        <f>D52-F52+H52-J52</f>
        <v>148658</v>
      </c>
      <c r="M52" s="29"/>
      <c r="N52" s="126"/>
    </row>
    <row r="53" spans="1:14" ht="15.75">
      <c r="A53" s="28"/>
      <c r="B53" s="29" t="s">
        <v>34</v>
      </c>
      <c r="C53" s="38">
        <v>24</v>
      </c>
      <c r="D53" s="59">
        <v>0</v>
      </c>
      <c r="E53" s="38"/>
      <c r="F53" s="38">
        <v>0</v>
      </c>
      <c r="G53" s="38"/>
      <c r="H53" s="38">
        <v>0</v>
      </c>
      <c r="I53" s="38"/>
      <c r="J53" s="38">
        <v>0</v>
      </c>
      <c r="K53" s="38"/>
      <c r="L53" s="59">
        <f>D53-F53</f>
        <v>0</v>
      </c>
      <c r="M53" s="29"/>
      <c r="N53" s="126"/>
    </row>
    <row r="54" spans="1:14" ht="15.75">
      <c r="A54" s="28"/>
      <c r="B54" s="29"/>
      <c r="C54" s="38"/>
      <c r="D54" s="59"/>
      <c r="E54" s="38"/>
      <c r="F54" s="38"/>
      <c r="G54" s="38"/>
      <c r="H54" s="38"/>
      <c r="I54" s="38"/>
      <c r="J54" s="38"/>
      <c r="K54" s="38"/>
      <c r="L54" s="59"/>
      <c r="M54" s="29"/>
      <c r="N54" s="126"/>
    </row>
    <row r="55" spans="1:14" ht="15.75">
      <c r="A55" s="28"/>
      <c r="B55" s="29" t="s">
        <v>35</v>
      </c>
      <c r="C55" s="38">
        <f>SUM(C52:C54)</f>
        <v>181000</v>
      </c>
      <c r="D55" s="60">
        <v>153573</v>
      </c>
      <c r="E55" s="38"/>
      <c r="F55" s="38">
        <f>SUM(F52:F54)</f>
        <v>6163</v>
      </c>
      <c r="G55" s="38"/>
      <c r="H55" s="38">
        <f>SUM(H52:H54)</f>
        <v>1248</v>
      </c>
      <c r="I55" s="38"/>
      <c r="J55" s="38">
        <f>SUM(J52:J54)</f>
        <v>0</v>
      </c>
      <c r="K55" s="38"/>
      <c r="L55" s="60">
        <f>SUM(L52:L54)</f>
        <v>148658</v>
      </c>
      <c r="M55" s="29"/>
      <c r="N55" s="126"/>
    </row>
    <row r="56" spans="1:14" ht="15.75">
      <c r="A56" s="28"/>
      <c r="B56" s="29"/>
      <c r="C56" s="38"/>
      <c r="D56" s="38"/>
      <c r="E56" s="38"/>
      <c r="F56" s="38"/>
      <c r="G56" s="38"/>
      <c r="H56" s="38"/>
      <c r="I56" s="38"/>
      <c r="J56" s="38"/>
      <c r="K56" s="38"/>
      <c r="L56" s="60"/>
      <c r="M56" s="29"/>
      <c r="N56" s="126"/>
    </row>
    <row r="57" spans="1:14" ht="15.75">
      <c r="A57" s="8"/>
      <c r="B57" s="155" t="s">
        <v>36</v>
      </c>
      <c r="C57" s="61"/>
      <c r="D57" s="61"/>
      <c r="E57" s="61"/>
      <c r="F57" s="61"/>
      <c r="G57" s="61"/>
      <c r="H57" s="61"/>
      <c r="I57" s="61"/>
      <c r="J57" s="61"/>
      <c r="K57" s="61"/>
      <c r="L57" s="62"/>
      <c r="M57" s="10"/>
      <c r="N57" s="126"/>
    </row>
    <row r="58" spans="1:14" ht="15.75">
      <c r="A58" s="8"/>
      <c r="B58" s="10"/>
      <c r="C58" s="61"/>
      <c r="D58" s="61"/>
      <c r="E58" s="61"/>
      <c r="F58" s="61"/>
      <c r="G58" s="61"/>
      <c r="H58" s="61"/>
      <c r="I58" s="61"/>
      <c r="J58" s="61"/>
      <c r="K58" s="61"/>
      <c r="L58" s="62"/>
      <c r="M58" s="10"/>
      <c r="N58" s="126"/>
    </row>
    <row r="59" spans="1:14" ht="15.75">
      <c r="A59" s="28"/>
      <c r="B59" s="29" t="s">
        <v>33</v>
      </c>
      <c r="C59" s="38"/>
      <c r="D59" s="38"/>
      <c r="E59" s="38"/>
      <c r="F59" s="38"/>
      <c r="G59" s="38"/>
      <c r="H59" s="38"/>
      <c r="I59" s="38"/>
      <c r="J59" s="38"/>
      <c r="K59" s="38"/>
      <c r="L59" s="60"/>
      <c r="M59" s="29"/>
      <c r="N59" s="126"/>
    </row>
    <row r="60" spans="1:14" ht="15.75">
      <c r="A60" s="28"/>
      <c r="B60" s="29" t="s">
        <v>34</v>
      </c>
      <c r="C60" s="38"/>
      <c r="D60" s="38"/>
      <c r="E60" s="38"/>
      <c r="F60" s="38"/>
      <c r="G60" s="38"/>
      <c r="H60" s="38"/>
      <c r="I60" s="38"/>
      <c r="J60" s="38"/>
      <c r="K60" s="38"/>
      <c r="L60" s="60"/>
      <c r="M60" s="29"/>
      <c r="N60" s="126"/>
    </row>
    <row r="61" spans="1:14" ht="15.75">
      <c r="A61" s="28"/>
      <c r="B61" s="29"/>
      <c r="C61" s="38"/>
      <c r="D61" s="38"/>
      <c r="E61" s="38"/>
      <c r="F61" s="38"/>
      <c r="G61" s="38"/>
      <c r="H61" s="38"/>
      <c r="I61" s="38"/>
      <c r="J61" s="38"/>
      <c r="K61" s="38"/>
      <c r="L61" s="60"/>
      <c r="M61" s="29"/>
      <c r="N61" s="126"/>
    </row>
    <row r="62" spans="1:14" ht="15.75">
      <c r="A62" s="28"/>
      <c r="B62" s="29" t="s">
        <v>35</v>
      </c>
      <c r="C62" s="38"/>
      <c r="D62" s="38"/>
      <c r="E62" s="38"/>
      <c r="F62" s="38"/>
      <c r="G62" s="38"/>
      <c r="H62" s="38"/>
      <c r="I62" s="38"/>
      <c r="J62" s="38"/>
      <c r="K62" s="38"/>
      <c r="L62" s="38"/>
      <c r="M62" s="29"/>
      <c r="N62" s="126"/>
    </row>
    <row r="63" spans="1:14" ht="15.75">
      <c r="A63" s="28"/>
      <c r="B63" s="29"/>
      <c r="C63" s="38"/>
      <c r="D63" s="38"/>
      <c r="E63" s="38"/>
      <c r="F63" s="38"/>
      <c r="G63" s="38"/>
      <c r="H63" s="38"/>
      <c r="I63" s="38"/>
      <c r="J63" s="38"/>
      <c r="K63" s="38"/>
      <c r="L63" s="38"/>
      <c r="M63" s="29"/>
      <c r="N63" s="126"/>
    </row>
    <row r="64" spans="1:14" ht="15.75">
      <c r="A64" s="28"/>
      <c r="B64" s="29" t="s">
        <v>37</v>
      </c>
      <c r="C64" s="38">
        <v>0</v>
      </c>
      <c r="D64" s="38">
        <v>0</v>
      </c>
      <c r="E64" s="38"/>
      <c r="F64" s="38"/>
      <c r="G64" s="38"/>
      <c r="H64" s="38"/>
      <c r="I64" s="38"/>
      <c r="J64" s="38"/>
      <c r="K64" s="38"/>
      <c r="L64" s="59">
        <f>D64-F64+H64-J64</f>
        <v>0</v>
      </c>
      <c r="M64" s="29"/>
      <c r="N64" s="126"/>
    </row>
    <row r="65" spans="1:14" ht="15.75">
      <c r="A65" s="28"/>
      <c r="B65" s="29" t="s">
        <v>38</v>
      </c>
      <c r="C65" s="38">
        <v>0</v>
      </c>
      <c r="D65" s="38">
        <v>0</v>
      </c>
      <c r="E65" s="38"/>
      <c r="F65" s="38"/>
      <c r="G65" s="38"/>
      <c r="H65" s="38"/>
      <c r="I65" s="38"/>
      <c r="J65" s="38"/>
      <c r="K65" s="38"/>
      <c r="L65" s="60">
        <v>0</v>
      </c>
      <c r="M65" s="29"/>
      <c r="N65" s="126"/>
    </row>
    <row r="66" spans="1:14" ht="15.75">
      <c r="A66" s="28"/>
      <c r="B66" s="29" t="s">
        <v>39</v>
      </c>
      <c r="C66" s="38">
        <v>0</v>
      </c>
      <c r="D66" s="38">
        <f>L120</f>
        <v>0</v>
      </c>
      <c r="E66" s="38"/>
      <c r="F66" s="38"/>
      <c r="G66" s="38"/>
      <c r="H66" s="38"/>
      <c r="I66" s="38"/>
      <c r="J66" s="38"/>
      <c r="K66" s="38"/>
      <c r="L66" s="60">
        <v>9</v>
      </c>
      <c r="M66" s="29"/>
      <c r="N66" s="126"/>
    </row>
    <row r="67" spans="1:14" ht="15.75">
      <c r="A67" s="28"/>
      <c r="B67" s="29" t="s">
        <v>40</v>
      </c>
      <c r="C67" s="60">
        <f>SUM(C55:C66)</f>
        <v>181000</v>
      </c>
      <c r="D67" s="60">
        <f>SUM(D55:D66)</f>
        <v>153573</v>
      </c>
      <c r="E67" s="38"/>
      <c r="F67" s="60"/>
      <c r="G67" s="38"/>
      <c r="H67" s="60"/>
      <c r="I67" s="38"/>
      <c r="J67" s="60"/>
      <c r="K67" s="38"/>
      <c r="L67" s="60">
        <f>SUM(L55:L66)</f>
        <v>148667</v>
      </c>
      <c r="M67" s="29"/>
      <c r="N67" s="126"/>
    </row>
    <row r="68" spans="1:14" ht="15.75">
      <c r="A68" s="28"/>
      <c r="B68" s="29"/>
      <c r="C68" s="38"/>
      <c r="D68" s="38"/>
      <c r="E68" s="38"/>
      <c r="F68" s="38"/>
      <c r="G68" s="38"/>
      <c r="H68" s="38"/>
      <c r="I68" s="38"/>
      <c r="J68" s="38"/>
      <c r="K68" s="38"/>
      <c r="L68" s="60"/>
      <c r="M68" s="29"/>
      <c r="N68" s="126"/>
    </row>
    <row r="69" spans="1:14" ht="15.75">
      <c r="A69" s="8"/>
      <c r="B69" s="10"/>
      <c r="C69" s="10"/>
      <c r="D69" s="10"/>
      <c r="E69" s="10"/>
      <c r="F69" s="10"/>
      <c r="G69" s="10"/>
      <c r="H69" s="10"/>
      <c r="I69" s="10"/>
      <c r="J69" s="10"/>
      <c r="K69" s="10"/>
      <c r="L69" s="10"/>
      <c r="M69" s="10"/>
      <c r="N69" s="126"/>
    </row>
    <row r="70" spans="1:14" ht="15.75">
      <c r="A70" s="8"/>
      <c r="B70" s="57" t="s">
        <v>41</v>
      </c>
      <c r="C70" s="17"/>
      <c r="D70" s="17"/>
      <c r="E70" s="17"/>
      <c r="F70" s="17"/>
      <c r="G70" s="17"/>
      <c r="H70" s="17"/>
      <c r="I70" s="21"/>
      <c r="J70" s="21" t="s">
        <v>171</v>
      </c>
      <c r="K70" s="21"/>
      <c r="L70" s="21" t="s">
        <v>184</v>
      </c>
      <c r="M70" s="10"/>
      <c r="N70" s="126"/>
    </row>
    <row r="71" spans="1:14" ht="15.75">
      <c r="A71" s="28"/>
      <c r="B71" s="29" t="s">
        <v>42</v>
      </c>
      <c r="C71" s="29"/>
      <c r="D71" s="29"/>
      <c r="E71" s="29"/>
      <c r="F71" s="29"/>
      <c r="G71" s="29"/>
      <c r="H71" s="29"/>
      <c r="I71" s="29"/>
      <c r="J71" s="38">
        <v>0</v>
      </c>
      <c r="K71" s="29"/>
      <c r="L71" s="59">
        <v>0</v>
      </c>
      <c r="M71" s="29"/>
      <c r="N71" s="126"/>
    </row>
    <row r="72" spans="1:14" ht="15.75">
      <c r="A72" s="28"/>
      <c r="B72" s="29" t="s">
        <v>43</v>
      </c>
      <c r="C72" s="46" t="s">
        <v>138</v>
      </c>
      <c r="D72" s="64">
        <f>L44</f>
        <v>36822</v>
      </c>
      <c r="E72" s="29"/>
      <c r="F72" s="29"/>
      <c r="G72" s="29"/>
      <c r="H72" s="29"/>
      <c r="I72" s="29"/>
      <c r="J72" s="38">
        <v>6154</v>
      </c>
      <c r="K72" s="29"/>
      <c r="L72" s="59"/>
      <c r="M72" s="29"/>
      <c r="N72" s="126"/>
    </row>
    <row r="73" spans="1:14" ht="15.75">
      <c r="A73" s="28"/>
      <c r="B73" s="29" t="s">
        <v>44</v>
      </c>
      <c r="C73" s="29"/>
      <c r="D73" s="29"/>
      <c r="E73" s="29"/>
      <c r="F73" s="29"/>
      <c r="G73" s="29"/>
      <c r="H73" s="29"/>
      <c r="I73" s="29"/>
      <c r="J73" s="38"/>
      <c r="K73" s="29"/>
      <c r="L73" s="59">
        <f>2682+1190+63+73-805-8-16</f>
        <v>3179</v>
      </c>
      <c r="M73" s="29"/>
      <c r="N73" s="126"/>
    </row>
    <row r="74" spans="1:14" ht="15.75">
      <c r="A74" s="28"/>
      <c r="B74" s="29" t="s">
        <v>45</v>
      </c>
      <c r="C74" s="29"/>
      <c r="D74" s="29"/>
      <c r="E74" s="29"/>
      <c r="F74" s="29"/>
      <c r="G74" s="29"/>
      <c r="H74" s="29"/>
      <c r="I74" s="29"/>
      <c r="J74" s="38"/>
      <c r="K74" s="29"/>
      <c r="L74" s="59">
        <v>149</v>
      </c>
      <c r="M74" s="29"/>
      <c r="N74" s="126"/>
    </row>
    <row r="75" spans="1:14" ht="15.75">
      <c r="A75" s="28"/>
      <c r="B75" s="29" t="s">
        <v>46</v>
      </c>
      <c r="C75" s="29"/>
      <c r="D75" s="29"/>
      <c r="E75" s="29"/>
      <c r="F75" s="29"/>
      <c r="G75" s="29"/>
      <c r="H75" s="29"/>
      <c r="I75" s="29"/>
      <c r="J75" s="38">
        <f>SUM(J71:J74)</f>
        <v>6154</v>
      </c>
      <c r="K75" s="29"/>
      <c r="L75" s="60">
        <f>SUM(L71:L74)</f>
        <v>3328</v>
      </c>
      <c r="M75" s="29"/>
      <c r="N75" s="126"/>
    </row>
    <row r="76" spans="1:14" ht="15.75">
      <c r="A76" s="28"/>
      <c r="B76" s="29" t="s">
        <v>47</v>
      </c>
      <c r="C76" s="29"/>
      <c r="D76" s="29"/>
      <c r="E76" s="29"/>
      <c r="F76" s="29"/>
      <c r="G76" s="29"/>
      <c r="H76" s="29"/>
      <c r="I76" s="29"/>
      <c r="J76" s="38">
        <v>0</v>
      </c>
      <c r="K76" s="29"/>
      <c r="L76" s="59">
        <v>0</v>
      </c>
      <c r="M76" s="29"/>
      <c r="N76" s="126"/>
    </row>
    <row r="77" spans="1:14" ht="15.75">
      <c r="A77" s="28"/>
      <c r="B77" s="29" t="s">
        <v>48</v>
      </c>
      <c r="C77" s="29"/>
      <c r="D77" s="29"/>
      <c r="E77" s="29"/>
      <c r="F77" s="29"/>
      <c r="G77" s="29"/>
      <c r="H77" s="29"/>
      <c r="I77" s="29"/>
      <c r="J77" s="38">
        <f>J75+J76</f>
        <v>6154</v>
      </c>
      <c r="K77" s="29"/>
      <c r="L77" s="60">
        <f>L75+L76</f>
        <v>3328</v>
      </c>
      <c r="M77" s="29"/>
      <c r="N77" s="126"/>
    </row>
    <row r="78" spans="1:14" ht="15.75">
      <c r="A78" s="28"/>
      <c r="B78" s="185" t="s">
        <v>49</v>
      </c>
      <c r="C78" s="65"/>
      <c r="D78" s="29"/>
      <c r="E78" s="29"/>
      <c r="F78" s="29"/>
      <c r="G78" s="29"/>
      <c r="H78" s="29"/>
      <c r="I78" s="29"/>
      <c r="J78" s="38"/>
      <c r="K78" s="29"/>
      <c r="L78" s="59"/>
      <c r="M78" s="29"/>
      <c r="N78" s="126"/>
    </row>
    <row r="79" spans="1:14" ht="15.75">
      <c r="A79" s="28">
        <v>1</v>
      </c>
      <c r="B79" s="29" t="s">
        <v>50</v>
      </c>
      <c r="C79" s="29"/>
      <c r="D79" s="29"/>
      <c r="E79" s="29"/>
      <c r="F79" s="29"/>
      <c r="G79" s="29"/>
      <c r="H79" s="29"/>
      <c r="I79" s="29"/>
      <c r="J79" s="29"/>
      <c r="K79" s="29"/>
      <c r="L79" s="59">
        <v>0</v>
      </c>
      <c r="M79" s="29"/>
      <c r="N79" s="126"/>
    </row>
    <row r="80" spans="1:14" ht="15.75">
      <c r="A80" s="28">
        <v>2</v>
      </c>
      <c r="B80" s="29" t="s">
        <v>51</v>
      </c>
      <c r="C80" s="29"/>
      <c r="D80" s="29"/>
      <c r="E80" s="29"/>
      <c r="F80" s="29"/>
      <c r="G80" s="29"/>
      <c r="H80" s="29"/>
      <c r="I80" s="29"/>
      <c r="J80" s="29"/>
      <c r="K80" s="29"/>
      <c r="L80" s="59">
        <v>-4</v>
      </c>
      <c r="M80" s="29"/>
      <c r="N80" s="126"/>
    </row>
    <row r="81" spans="1:14" ht="15.75">
      <c r="A81" s="28">
        <v>3</v>
      </c>
      <c r="B81" s="29" t="s">
        <v>52</v>
      </c>
      <c r="C81" s="29"/>
      <c r="D81" s="29"/>
      <c r="E81" s="29"/>
      <c r="F81" s="29"/>
      <c r="G81" s="29"/>
      <c r="H81" s="29"/>
      <c r="I81" s="29"/>
      <c r="J81" s="29"/>
      <c r="K81" s="29"/>
      <c r="L81" s="59">
        <f>-115-5</f>
        <v>-120</v>
      </c>
      <c r="M81" s="29"/>
      <c r="N81" s="126"/>
    </row>
    <row r="82" spans="1:14" ht="15.75">
      <c r="A82" s="28">
        <v>4</v>
      </c>
      <c r="B82" s="29" t="s">
        <v>53</v>
      </c>
      <c r="C82" s="29"/>
      <c r="D82" s="29"/>
      <c r="E82" s="29"/>
      <c r="F82" s="29"/>
      <c r="G82" s="29"/>
      <c r="H82" s="29"/>
      <c r="I82" s="29"/>
      <c r="J82" s="29"/>
      <c r="K82" s="29"/>
      <c r="L82" s="59">
        <v>-139</v>
      </c>
      <c r="M82" s="29"/>
      <c r="N82" s="126"/>
    </row>
    <row r="83" spans="1:14" ht="15.75">
      <c r="A83" s="28">
        <v>5</v>
      </c>
      <c r="B83" s="29" t="s">
        <v>54</v>
      </c>
      <c r="C83" s="29"/>
      <c r="D83" s="29"/>
      <c r="E83" s="29"/>
      <c r="F83" s="29"/>
      <c r="G83" s="29"/>
      <c r="H83" s="29"/>
      <c r="I83" s="29"/>
      <c r="J83" s="29"/>
      <c r="K83" s="29"/>
      <c r="L83" s="59">
        <v>-2207</v>
      </c>
      <c r="M83" s="29"/>
      <c r="N83" s="126"/>
    </row>
    <row r="84" spans="1:14" ht="15.75">
      <c r="A84" s="28">
        <v>6</v>
      </c>
      <c r="B84" s="29" t="s">
        <v>55</v>
      </c>
      <c r="C84" s="29"/>
      <c r="D84" s="29"/>
      <c r="E84" s="29"/>
      <c r="F84" s="29"/>
      <c r="G84" s="29"/>
      <c r="H84" s="29"/>
      <c r="I84" s="29"/>
      <c r="J84" s="29"/>
      <c r="K84" s="29"/>
      <c r="L84" s="59">
        <v>-3</v>
      </c>
      <c r="M84" s="29"/>
      <c r="N84" s="126"/>
    </row>
    <row r="85" spans="1:14" ht="15.75">
      <c r="A85" s="28">
        <v>7</v>
      </c>
      <c r="B85" s="29" t="s">
        <v>56</v>
      </c>
      <c r="C85" s="29"/>
      <c r="D85" s="29"/>
      <c r="E85" s="29"/>
      <c r="F85" s="29"/>
      <c r="G85" s="29"/>
      <c r="H85" s="29"/>
      <c r="I85" s="29"/>
      <c r="J85" s="29"/>
      <c r="K85" s="29"/>
      <c r="L85" s="59">
        <v>-305</v>
      </c>
      <c r="M85" s="29"/>
      <c r="N85" s="126"/>
    </row>
    <row r="86" spans="1:14" ht="15.75">
      <c r="A86" s="28">
        <v>8</v>
      </c>
      <c r="B86" s="29" t="s">
        <v>57</v>
      </c>
      <c r="C86" s="29"/>
      <c r="D86" s="29"/>
      <c r="E86" s="29"/>
      <c r="F86" s="29"/>
      <c r="G86" s="29"/>
      <c r="H86" s="29"/>
      <c r="I86" s="29"/>
      <c r="J86" s="29"/>
      <c r="K86" s="29"/>
      <c r="L86" s="59">
        <v>0</v>
      </c>
      <c r="M86" s="29"/>
      <c r="N86" s="126"/>
    </row>
    <row r="87" spans="1:14" ht="15.75">
      <c r="A87" s="28">
        <v>9</v>
      </c>
      <c r="B87" s="29" t="s">
        <v>58</v>
      </c>
      <c r="C87" s="29"/>
      <c r="D87" s="29"/>
      <c r="E87" s="29"/>
      <c r="F87" s="29"/>
      <c r="G87" s="29"/>
      <c r="H87" s="29"/>
      <c r="I87" s="29"/>
      <c r="J87" s="29"/>
      <c r="K87" s="29"/>
      <c r="L87" s="59">
        <v>-9</v>
      </c>
      <c r="M87" s="29"/>
      <c r="N87" s="126"/>
    </row>
    <row r="88" spans="1:14" ht="15.75">
      <c r="A88" s="28">
        <v>10</v>
      </c>
      <c r="B88" s="29" t="s">
        <v>59</v>
      </c>
      <c r="C88" s="29"/>
      <c r="D88" s="29"/>
      <c r="E88" s="29"/>
      <c r="F88" s="29"/>
      <c r="G88" s="29"/>
      <c r="H88" s="29"/>
      <c r="I88" s="29"/>
      <c r="J88" s="29"/>
      <c r="K88" s="29"/>
      <c r="L88" s="59">
        <v>-122</v>
      </c>
      <c r="M88" s="29"/>
      <c r="N88" s="126"/>
    </row>
    <row r="89" spans="1:14" ht="15.75">
      <c r="A89" s="28">
        <v>11</v>
      </c>
      <c r="B89" s="29" t="s">
        <v>60</v>
      </c>
      <c r="C89" s="29"/>
      <c r="D89" s="29"/>
      <c r="E89" s="29"/>
      <c r="F89" s="29"/>
      <c r="G89" s="29"/>
      <c r="H89" s="29"/>
      <c r="I89" s="29"/>
      <c r="J89" s="29"/>
      <c r="K89" s="29"/>
      <c r="L89" s="59">
        <v>0</v>
      </c>
      <c r="M89" s="29"/>
      <c r="N89" s="126"/>
    </row>
    <row r="90" spans="1:14" ht="15.75">
      <c r="A90" s="28">
        <v>12</v>
      </c>
      <c r="B90" s="29" t="s">
        <v>61</v>
      </c>
      <c r="C90" s="29"/>
      <c r="D90" s="29"/>
      <c r="E90" s="29"/>
      <c r="F90" s="29"/>
      <c r="G90" s="29"/>
      <c r="H90" s="29"/>
      <c r="I90" s="29"/>
      <c r="J90" s="29"/>
      <c r="K90" s="29"/>
      <c r="L90" s="59">
        <f>-L77-SUM(L80:L89)</f>
        <v>-419</v>
      </c>
      <c r="M90" s="29"/>
      <c r="N90" s="126"/>
    </row>
    <row r="91" spans="1:14" ht="15.75">
      <c r="A91" s="28"/>
      <c r="B91" s="185" t="s">
        <v>62</v>
      </c>
      <c r="C91" s="65"/>
      <c r="D91" s="29"/>
      <c r="E91" s="29"/>
      <c r="F91" s="29"/>
      <c r="G91" s="29"/>
      <c r="H91" s="29"/>
      <c r="I91" s="29"/>
      <c r="J91" s="29"/>
      <c r="K91" s="29"/>
      <c r="L91" s="66"/>
      <c r="M91" s="29"/>
      <c r="N91" s="126"/>
    </row>
    <row r="92" spans="1:14" ht="15.75">
      <c r="A92" s="28"/>
      <c r="B92" s="29" t="s">
        <v>63</v>
      </c>
      <c r="C92" s="65"/>
      <c r="D92" s="29"/>
      <c r="E92" s="29"/>
      <c r="F92" s="29"/>
      <c r="G92" s="29"/>
      <c r="H92" s="29"/>
      <c r="I92" s="29"/>
      <c r="J92" s="38">
        <f>-J136</f>
        <v>-3</v>
      </c>
      <c r="K92" s="38"/>
      <c r="L92" s="59"/>
      <c r="M92" s="29"/>
      <c r="N92" s="126"/>
    </row>
    <row r="93" spans="1:14" ht="15.75">
      <c r="A93" s="28"/>
      <c r="B93" s="29" t="s">
        <v>64</v>
      </c>
      <c r="C93" s="29"/>
      <c r="D93" s="29"/>
      <c r="E93" s="29"/>
      <c r="F93" s="29"/>
      <c r="G93" s="29"/>
      <c r="H93" s="29"/>
      <c r="I93" s="29"/>
      <c r="J93" s="38">
        <f>-H136</f>
        <v>-1245</v>
      </c>
      <c r="K93" s="38"/>
      <c r="L93" s="59"/>
      <c r="M93" s="29"/>
      <c r="N93" s="126"/>
    </row>
    <row r="94" spans="1:14" ht="15.75">
      <c r="A94" s="28"/>
      <c r="B94" s="29" t="s">
        <v>65</v>
      </c>
      <c r="C94" s="29"/>
      <c r="D94" s="29"/>
      <c r="E94" s="29"/>
      <c r="F94" s="29"/>
      <c r="G94" s="29"/>
      <c r="H94" s="29"/>
      <c r="I94" s="29"/>
      <c r="J94" s="38">
        <v>-4906</v>
      </c>
      <c r="K94" s="38"/>
      <c r="L94" s="59"/>
      <c r="M94" s="29"/>
      <c r="N94" s="126"/>
    </row>
    <row r="95" spans="1:14" ht="15.75">
      <c r="A95" s="28"/>
      <c r="B95" s="29" t="s">
        <v>66</v>
      </c>
      <c r="C95" s="29"/>
      <c r="D95" s="29"/>
      <c r="E95" s="29"/>
      <c r="F95" s="29"/>
      <c r="G95" s="29"/>
      <c r="H95" s="29"/>
      <c r="I95" s="29"/>
      <c r="J95" s="38">
        <v>0</v>
      </c>
      <c r="K95" s="38"/>
      <c r="L95" s="59"/>
      <c r="M95" s="29"/>
      <c r="N95" s="126"/>
    </row>
    <row r="96" spans="1:14" ht="15.75">
      <c r="A96" s="28"/>
      <c r="B96" s="29" t="s">
        <v>67</v>
      </c>
      <c r="C96" s="29"/>
      <c r="D96" s="29"/>
      <c r="E96" s="29"/>
      <c r="F96" s="29"/>
      <c r="G96" s="29"/>
      <c r="H96" s="29"/>
      <c r="I96" s="29"/>
      <c r="J96" s="38">
        <f>SUM(J78:J95)</f>
        <v>-6154</v>
      </c>
      <c r="K96" s="38"/>
      <c r="L96" s="38">
        <f>SUM(L78:L95)</f>
        <v>-3328</v>
      </c>
      <c r="M96" s="29"/>
      <c r="N96" s="126"/>
    </row>
    <row r="97" spans="1:14" ht="15.75">
      <c r="A97" s="28"/>
      <c r="B97" s="29" t="s">
        <v>68</v>
      </c>
      <c r="C97" s="29"/>
      <c r="D97" s="29"/>
      <c r="E97" s="29"/>
      <c r="F97" s="29"/>
      <c r="G97" s="29"/>
      <c r="H97" s="29"/>
      <c r="I97" s="29"/>
      <c r="J97" s="38">
        <f>J77+J96</f>
        <v>0</v>
      </c>
      <c r="K97" s="38"/>
      <c r="L97" s="38">
        <f>L77+L96</f>
        <v>0</v>
      </c>
      <c r="M97" s="29"/>
      <c r="N97" s="126"/>
    </row>
    <row r="98" spans="1:14" ht="15.75">
      <c r="A98" s="28"/>
      <c r="B98" s="29"/>
      <c r="C98" s="29"/>
      <c r="D98" s="29"/>
      <c r="E98" s="29"/>
      <c r="F98" s="29"/>
      <c r="G98" s="29"/>
      <c r="H98" s="29"/>
      <c r="I98" s="29"/>
      <c r="J98" s="38"/>
      <c r="K98" s="38"/>
      <c r="L98" s="38"/>
      <c r="M98" s="29"/>
      <c r="N98" s="126"/>
    </row>
    <row r="99" spans="1:14" ht="15.75">
      <c r="A99" s="8"/>
      <c r="B99" s="10"/>
      <c r="C99" s="10"/>
      <c r="D99" s="10"/>
      <c r="E99" s="10"/>
      <c r="F99" s="10"/>
      <c r="G99" s="10"/>
      <c r="H99" s="10"/>
      <c r="I99" s="10"/>
      <c r="J99" s="10"/>
      <c r="K99" s="10"/>
      <c r="L99" s="58"/>
      <c r="M99" s="10"/>
      <c r="N99" s="126"/>
    </row>
    <row r="100" spans="1:14" ht="19.5" thickBot="1">
      <c r="A100" s="132"/>
      <c r="B100" s="133" t="s">
        <v>200</v>
      </c>
      <c r="C100" s="134"/>
      <c r="D100" s="134"/>
      <c r="E100" s="134"/>
      <c r="F100" s="134"/>
      <c r="G100" s="134"/>
      <c r="H100" s="134"/>
      <c r="I100" s="134"/>
      <c r="J100" s="134"/>
      <c r="K100" s="134"/>
      <c r="L100" s="140"/>
      <c r="M100" s="136"/>
      <c r="N100" s="126"/>
    </row>
    <row r="101" spans="1:14" ht="15.75">
      <c r="A101" s="2"/>
      <c r="B101" s="77" t="s">
        <v>69</v>
      </c>
      <c r="C101" s="18"/>
      <c r="D101" s="5"/>
      <c r="E101" s="5"/>
      <c r="F101" s="5"/>
      <c r="G101" s="5"/>
      <c r="H101" s="5"/>
      <c r="I101" s="5"/>
      <c r="J101" s="5"/>
      <c r="K101" s="5"/>
      <c r="L101" s="56"/>
      <c r="M101" s="5"/>
      <c r="N101" s="126"/>
    </row>
    <row r="102" spans="1:14" ht="15.75">
      <c r="A102" s="8"/>
      <c r="B102" s="24"/>
      <c r="C102" s="16"/>
      <c r="D102" s="10"/>
      <c r="E102" s="10"/>
      <c r="F102" s="10"/>
      <c r="G102" s="10"/>
      <c r="H102" s="10"/>
      <c r="I102" s="10"/>
      <c r="J102" s="10"/>
      <c r="K102" s="10"/>
      <c r="L102" s="58"/>
      <c r="M102" s="10"/>
      <c r="N102" s="126"/>
    </row>
    <row r="103" spans="1:14" ht="15.75">
      <c r="A103" s="8"/>
      <c r="B103" s="186" t="s">
        <v>70</v>
      </c>
      <c r="C103" s="16"/>
      <c r="D103" s="10"/>
      <c r="E103" s="10"/>
      <c r="F103" s="10"/>
      <c r="G103" s="10"/>
      <c r="H103" s="10"/>
      <c r="I103" s="10"/>
      <c r="J103" s="10"/>
      <c r="K103" s="10"/>
      <c r="L103" s="58"/>
      <c r="M103" s="10"/>
      <c r="N103" s="126"/>
    </row>
    <row r="104" spans="1:14" ht="15.75">
      <c r="A104" s="28"/>
      <c r="B104" s="29" t="s">
        <v>71</v>
      </c>
      <c r="C104" s="29"/>
      <c r="D104" s="29"/>
      <c r="E104" s="29"/>
      <c r="F104" s="29"/>
      <c r="G104" s="29"/>
      <c r="H104" s="29"/>
      <c r="I104" s="29"/>
      <c r="J104" s="29"/>
      <c r="K104" s="29"/>
      <c r="L104" s="59">
        <v>3620</v>
      </c>
      <c r="M104" s="29"/>
      <c r="N104" s="126"/>
    </row>
    <row r="105" spans="1:14" ht="15.75">
      <c r="A105" s="28"/>
      <c r="B105" s="29" t="s">
        <v>72</v>
      </c>
      <c r="C105" s="29"/>
      <c r="D105" s="29"/>
      <c r="E105" s="29"/>
      <c r="F105" s="29"/>
      <c r="G105" s="29"/>
      <c r="H105" s="29"/>
      <c r="I105" s="29"/>
      <c r="J105" s="29"/>
      <c r="K105" s="29"/>
      <c r="L105" s="59">
        <v>3620</v>
      </c>
      <c r="M105" s="29"/>
      <c r="N105" s="126"/>
    </row>
    <row r="106" spans="1:14" ht="15.75">
      <c r="A106" s="28"/>
      <c r="B106" s="29" t="s">
        <v>73</v>
      </c>
      <c r="C106" s="29"/>
      <c r="D106" s="29"/>
      <c r="E106" s="29"/>
      <c r="F106" s="29"/>
      <c r="G106" s="29"/>
      <c r="H106" s="29"/>
      <c r="I106" s="29"/>
      <c r="J106" s="29"/>
      <c r="K106" s="29"/>
      <c r="L106" s="59">
        <v>0</v>
      </c>
      <c r="M106" s="29"/>
      <c r="N106" s="126"/>
    </row>
    <row r="107" spans="1:14" ht="15.75">
      <c r="A107" s="28"/>
      <c r="B107" s="29" t="s">
        <v>74</v>
      </c>
      <c r="C107" s="29"/>
      <c r="D107" s="29"/>
      <c r="E107" s="29"/>
      <c r="F107" s="29"/>
      <c r="G107" s="29"/>
      <c r="H107" s="29"/>
      <c r="I107" s="29"/>
      <c r="J107" s="29"/>
      <c r="K107" s="29"/>
      <c r="L107" s="59">
        <v>0</v>
      </c>
      <c r="M107" s="29"/>
      <c r="N107" s="126"/>
    </row>
    <row r="108" spans="1:14" ht="15.75">
      <c r="A108" s="28"/>
      <c r="B108" s="29" t="s">
        <v>75</v>
      </c>
      <c r="C108" s="29"/>
      <c r="D108" s="29"/>
      <c r="E108" s="29"/>
      <c r="F108" s="29"/>
      <c r="G108" s="29"/>
      <c r="H108" s="29"/>
      <c r="I108" s="29"/>
      <c r="J108" s="29"/>
      <c r="K108" s="29"/>
      <c r="L108" s="59">
        <v>0</v>
      </c>
      <c r="M108" s="29"/>
      <c r="N108" s="126"/>
    </row>
    <row r="109" spans="1:14" ht="15.75">
      <c r="A109" s="28"/>
      <c r="B109" s="29" t="s">
        <v>54</v>
      </c>
      <c r="C109" s="29"/>
      <c r="D109" s="29"/>
      <c r="E109" s="29"/>
      <c r="F109" s="29"/>
      <c r="G109" s="29"/>
      <c r="H109" s="29"/>
      <c r="I109" s="29"/>
      <c r="J109" s="29"/>
      <c r="K109" s="29"/>
      <c r="L109" s="59">
        <v>0</v>
      </c>
      <c r="M109" s="29"/>
      <c r="N109" s="126"/>
    </row>
    <row r="110" spans="1:14" ht="15.75">
      <c r="A110" s="28"/>
      <c r="B110" s="29" t="s">
        <v>56</v>
      </c>
      <c r="C110" s="29"/>
      <c r="D110" s="29"/>
      <c r="E110" s="29"/>
      <c r="F110" s="29"/>
      <c r="G110" s="29"/>
      <c r="H110" s="29"/>
      <c r="I110" s="29"/>
      <c r="J110" s="29"/>
      <c r="K110" s="29"/>
      <c r="L110" s="59">
        <v>0</v>
      </c>
      <c r="M110" s="29"/>
      <c r="N110" s="126"/>
    </row>
    <row r="111" spans="1:14" ht="15.75">
      <c r="A111" s="28"/>
      <c r="B111" s="29" t="s">
        <v>76</v>
      </c>
      <c r="C111" s="29"/>
      <c r="D111" s="29"/>
      <c r="E111" s="29"/>
      <c r="F111" s="29"/>
      <c r="G111" s="29"/>
      <c r="H111" s="29"/>
      <c r="I111" s="29"/>
      <c r="J111" s="29"/>
      <c r="K111" s="29"/>
      <c r="L111" s="59">
        <f>SUM(L105:L109)</f>
        <v>3620</v>
      </c>
      <c r="M111" s="29"/>
      <c r="N111" s="126"/>
    </row>
    <row r="112" spans="1:14" ht="15.75">
      <c r="A112" s="28"/>
      <c r="B112" s="29"/>
      <c r="C112" s="29"/>
      <c r="D112" s="29"/>
      <c r="E112" s="29"/>
      <c r="F112" s="29"/>
      <c r="G112" s="29"/>
      <c r="H112" s="29"/>
      <c r="I112" s="29"/>
      <c r="J112" s="29"/>
      <c r="K112" s="29"/>
      <c r="L112" s="67"/>
      <c r="M112" s="29"/>
      <c r="N112" s="126"/>
    </row>
    <row r="113" spans="1:14" ht="15.75">
      <c r="A113" s="8"/>
      <c r="B113" s="186" t="s">
        <v>38</v>
      </c>
      <c r="C113" s="10"/>
      <c r="D113" s="10"/>
      <c r="E113" s="10"/>
      <c r="F113" s="10"/>
      <c r="G113" s="10"/>
      <c r="H113" s="10"/>
      <c r="I113" s="10"/>
      <c r="J113" s="10"/>
      <c r="K113" s="10"/>
      <c r="L113" s="58"/>
      <c r="M113" s="10"/>
      <c r="N113" s="126"/>
    </row>
    <row r="114" spans="1:14" ht="15.75">
      <c r="A114" s="28"/>
      <c r="B114" s="29" t="s">
        <v>77</v>
      </c>
      <c r="C114" s="29"/>
      <c r="D114" s="68"/>
      <c r="E114" s="29"/>
      <c r="F114" s="29"/>
      <c r="G114" s="29"/>
      <c r="H114" s="29"/>
      <c r="I114" s="29"/>
      <c r="J114" s="29"/>
      <c r="K114" s="29"/>
      <c r="L114" s="69" t="s">
        <v>173</v>
      </c>
      <c r="M114" s="29"/>
      <c r="N114" s="126"/>
    </row>
    <row r="115" spans="1:14" ht="15.75">
      <c r="A115" s="28"/>
      <c r="B115" s="29" t="s">
        <v>78</v>
      </c>
      <c r="C115" s="31"/>
      <c r="D115" s="31"/>
      <c r="E115" s="31"/>
      <c r="F115" s="31"/>
      <c r="G115" s="31"/>
      <c r="H115" s="31"/>
      <c r="I115" s="31"/>
      <c r="J115" s="31"/>
      <c r="K115" s="31"/>
      <c r="L115" s="69" t="s">
        <v>173</v>
      </c>
      <c r="M115" s="29"/>
      <c r="N115" s="126"/>
    </row>
    <row r="116" spans="1:14" ht="15.75">
      <c r="A116" s="28"/>
      <c r="B116" s="29" t="s">
        <v>79</v>
      </c>
      <c r="C116" s="29"/>
      <c r="D116" s="29"/>
      <c r="E116" s="29"/>
      <c r="F116" s="29"/>
      <c r="G116" s="29"/>
      <c r="H116" s="29"/>
      <c r="I116" s="29"/>
      <c r="J116" s="29"/>
      <c r="K116" s="29"/>
      <c r="L116" s="69" t="s">
        <v>173</v>
      </c>
      <c r="M116" s="29"/>
      <c r="N116" s="126"/>
    </row>
    <row r="117" spans="1:14" ht="15.75">
      <c r="A117" s="28"/>
      <c r="B117" s="29" t="s">
        <v>80</v>
      </c>
      <c r="C117" s="29"/>
      <c r="D117" s="29"/>
      <c r="E117" s="29"/>
      <c r="F117" s="29"/>
      <c r="G117" s="29"/>
      <c r="H117" s="29"/>
      <c r="I117" s="29"/>
      <c r="J117" s="29"/>
      <c r="K117" s="29"/>
      <c r="L117" s="69" t="s">
        <v>173</v>
      </c>
      <c r="M117" s="29"/>
      <c r="N117" s="126"/>
    </row>
    <row r="118" spans="1:14" ht="15.75">
      <c r="A118" s="28"/>
      <c r="B118" s="29"/>
      <c r="C118" s="29"/>
      <c r="D118" s="29"/>
      <c r="E118" s="29"/>
      <c r="F118" s="29"/>
      <c r="G118" s="29"/>
      <c r="H118" s="29"/>
      <c r="I118" s="29"/>
      <c r="J118" s="29"/>
      <c r="K118" s="29"/>
      <c r="L118" s="67"/>
      <c r="M118" s="29"/>
      <c r="N118" s="126"/>
    </row>
    <row r="119" spans="1:14" ht="15.75">
      <c r="A119" s="8"/>
      <c r="B119" s="186" t="s">
        <v>81</v>
      </c>
      <c r="C119" s="16"/>
      <c r="D119" s="10"/>
      <c r="E119" s="10"/>
      <c r="F119" s="10"/>
      <c r="G119" s="10"/>
      <c r="H119" s="10"/>
      <c r="I119" s="10"/>
      <c r="J119" s="10"/>
      <c r="K119" s="10"/>
      <c r="L119" s="70"/>
      <c r="M119" s="10"/>
      <c r="N119" s="126"/>
    </row>
    <row r="120" spans="1:14" ht="15.75">
      <c r="A120" s="28"/>
      <c r="B120" s="29" t="s">
        <v>82</v>
      </c>
      <c r="C120" s="29"/>
      <c r="D120" s="29"/>
      <c r="E120" s="29"/>
      <c r="F120" s="29"/>
      <c r="G120" s="29"/>
      <c r="H120" s="29"/>
      <c r="I120" s="29"/>
      <c r="J120" s="29"/>
      <c r="K120" s="29"/>
      <c r="L120" s="59">
        <v>0</v>
      </c>
      <c r="M120" s="29"/>
      <c r="N120" s="126"/>
    </row>
    <row r="121" spans="1:14" ht="15.75">
      <c r="A121" s="28"/>
      <c r="B121" s="29" t="s">
        <v>83</v>
      </c>
      <c r="C121" s="29"/>
      <c r="D121" s="29"/>
      <c r="E121" s="29"/>
      <c r="F121" s="29"/>
      <c r="G121" s="29"/>
      <c r="H121" s="29"/>
      <c r="I121" s="29"/>
      <c r="J121" s="29"/>
      <c r="K121" s="29"/>
      <c r="L121" s="59">
        <v>9</v>
      </c>
      <c r="M121" s="29"/>
      <c r="N121" s="126"/>
    </row>
    <row r="122" spans="1:14" ht="15.75">
      <c r="A122" s="28"/>
      <c r="B122" s="29" t="s">
        <v>84</v>
      </c>
      <c r="C122" s="29"/>
      <c r="D122" s="29"/>
      <c r="E122" s="29"/>
      <c r="F122" s="29"/>
      <c r="G122" s="29"/>
      <c r="H122" s="29"/>
      <c r="I122" s="29"/>
      <c r="J122" s="29"/>
      <c r="K122" s="29"/>
      <c r="L122" s="59">
        <f>L121+L120</f>
        <v>9</v>
      </c>
      <c r="M122" s="29"/>
      <c r="N122" s="126"/>
    </row>
    <row r="123" spans="1:14" ht="15.75">
      <c r="A123" s="28"/>
      <c r="B123" s="29" t="s">
        <v>85</v>
      </c>
      <c r="C123" s="29"/>
      <c r="D123" s="29"/>
      <c r="E123" s="29"/>
      <c r="F123" s="29"/>
      <c r="G123" s="29"/>
      <c r="H123" s="71"/>
      <c r="I123" s="29"/>
      <c r="J123" s="29"/>
      <c r="K123" s="29"/>
      <c r="L123" s="59">
        <v>-9</v>
      </c>
      <c r="M123" s="29"/>
      <c r="N123" s="126"/>
    </row>
    <row r="124" spans="1:14" ht="15.75">
      <c r="A124" s="28"/>
      <c r="B124" s="29" t="s">
        <v>86</v>
      </c>
      <c r="C124" s="29"/>
      <c r="D124" s="29"/>
      <c r="E124" s="29"/>
      <c r="F124" s="29"/>
      <c r="G124" s="29"/>
      <c r="H124" s="29"/>
      <c r="I124" s="29"/>
      <c r="J124" s="29"/>
      <c r="K124" s="29"/>
      <c r="L124" s="59">
        <f>L122+L123</f>
        <v>0</v>
      </c>
      <c r="M124" s="29"/>
      <c r="N124" s="126"/>
    </row>
    <row r="125" spans="1:14" ht="15.75">
      <c r="A125" s="28"/>
      <c r="B125" s="29"/>
      <c r="C125" s="29"/>
      <c r="D125" s="29"/>
      <c r="E125" s="29"/>
      <c r="F125" s="29"/>
      <c r="G125" s="29"/>
      <c r="H125" s="29"/>
      <c r="I125" s="29"/>
      <c r="J125" s="29"/>
      <c r="K125" s="29"/>
      <c r="L125" s="67"/>
      <c r="M125" s="29"/>
      <c r="N125" s="126"/>
    </row>
    <row r="126" spans="1:14" ht="15.75">
      <c r="A126" s="2"/>
      <c r="B126" s="5"/>
      <c r="C126" s="5"/>
      <c r="D126" s="5"/>
      <c r="E126" s="5"/>
      <c r="F126" s="5"/>
      <c r="G126" s="5"/>
      <c r="H126" s="5"/>
      <c r="I126" s="5"/>
      <c r="J126" s="5"/>
      <c r="K126" s="5"/>
      <c r="L126" s="56"/>
      <c r="M126" s="5"/>
      <c r="N126" s="126"/>
    </row>
    <row r="127" spans="1:14" ht="15.75">
      <c r="A127" s="8"/>
      <c r="B127" s="186" t="s">
        <v>87</v>
      </c>
      <c r="C127" s="16"/>
      <c r="D127" s="10"/>
      <c r="E127" s="10"/>
      <c r="F127" s="10"/>
      <c r="G127" s="10"/>
      <c r="H127" s="10"/>
      <c r="I127" s="10"/>
      <c r="J127" s="10"/>
      <c r="K127" s="10"/>
      <c r="L127" s="58"/>
      <c r="M127" s="10"/>
      <c r="N127" s="126"/>
    </row>
    <row r="128" spans="1:14" ht="15.75">
      <c r="A128" s="8"/>
      <c r="B128" s="163"/>
      <c r="C128" s="16"/>
      <c r="D128" s="10"/>
      <c r="E128" s="10"/>
      <c r="F128" s="10"/>
      <c r="G128" s="10"/>
      <c r="H128" s="10"/>
      <c r="I128" s="10"/>
      <c r="J128" s="10"/>
      <c r="K128" s="10"/>
      <c r="L128" s="58"/>
      <c r="M128" s="10"/>
      <c r="N128" s="126"/>
    </row>
    <row r="129" spans="1:14" ht="15.75">
      <c r="A129" s="28"/>
      <c r="B129" s="29" t="s">
        <v>88</v>
      </c>
      <c r="C129" s="72"/>
      <c r="D129" s="29"/>
      <c r="E129" s="29"/>
      <c r="F129" s="29"/>
      <c r="G129" s="29"/>
      <c r="H129" s="29"/>
      <c r="I129" s="29"/>
      <c r="J129" s="29"/>
      <c r="K129" s="29"/>
      <c r="L129" s="59">
        <f>L55</f>
        <v>148658</v>
      </c>
      <c r="M129" s="29"/>
      <c r="N129" s="126"/>
    </row>
    <row r="130" spans="1:14" ht="15.75">
      <c r="A130" s="28"/>
      <c r="B130" s="29" t="s">
        <v>89</v>
      </c>
      <c r="C130" s="72"/>
      <c r="D130" s="29"/>
      <c r="E130" s="29"/>
      <c r="F130" s="29"/>
      <c r="G130" s="29"/>
      <c r="H130" s="29"/>
      <c r="I130" s="29"/>
      <c r="J130" s="29"/>
      <c r="K130" s="29"/>
      <c r="L130" s="59">
        <f>L67</f>
        <v>148667</v>
      </c>
      <c r="M130" s="29"/>
      <c r="N130" s="126"/>
    </row>
    <row r="131" spans="1:14" ht="15.75">
      <c r="A131" s="28"/>
      <c r="B131" s="29"/>
      <c r="C131" s="29"/>
      <c r="D131" s="29"/>
      <c r="E131" s="29"/>
      <c r="F131" s="29"/>
      <c r="G131" s="29"/>
      <c r="H131" s="29"/>
      <c r="I131" s="29"/>
      <c r="J131" s="29"/>
      <c r="K131" s="29"/>
      <c r="L131" s="67"/>
      <c r="M131" s="29"/>
      <c r="N131" s="126"/>
    </row>
    <row r="132" spans="1:14" ht="15.75">
      <c r="A132" s="2"/>
      <c r="B132" s="5"/>
      <c r="C132" s="5"/>
      <c r="D132" s="5"/>
      <c r="E132" s="5"/>
      <c r="F132" s="5"/>
      <c r="G132" s="5"/>
      <c r="H132" s="5"/>
      <c r="I132" s="5"/>
      <c r="J132" s="5"/>
      <c r="K132" s="5"/>
      <c r="L132" s="56"/>
      <c r="M132" s="5"/>
      <c r="N132" s="126"/>
    </row>
    <row r="133" spans="1:14" s="170" customFormat="1" ht="15.75">
      <c r="A133" s="167"/>
      <c r="B133" s="186" t="s">
        <v>90</v>
      </c>
      <c r="C133" s="155"/>
      <c r="D133" s="190"/>
      <c r="E133" s="190"/>
      <c r="F133" s="190"/>
      <c r="G133" s="190"/>
      <c r="H133" s="187" t="s">
        <v>165</v>
      </c>
      <c r="I133" s="187"/>
      <c r="J133" s="187" t="s">
        <v>172</v>
      </c>
      <c r="K133" s="155"/>
      <c r="L133" s="188" t="s">
        <v>185</v>
      </c>
      <c r="M133" s="12"/>
      <c r="N133" s="174"/>
    </row>
    <row r="134" spans="1:14" ht="15.75">
      <c r="A134" s="28"/>
      <c r="B134" s="29" t="s">
        <v>91</v>
      </c>
      <c r="C134" s="29"/>
      <c r="D134" s="29"/>
      <c r="E134" s="29"/>
      <c r="F134" s="29"/>
      <c r="G134" s="29"/>
      <c r="H134" s="59">
        <v>35000</v>
      </c>
      <c r="I134" s="29"/>
      <c r="J134" s="46" t="s">
        <v>173</v>
      </c>
      <c r="K134" s="29"/>
      <c r="L134" s="59"/>
      <c r="M134" s="29"/>
      <c r="N134" s="126"/>
    </row>
    <row r="135" spans="1:14" ht="15.75">
      <c r="A135" s="28"/>
      <c r="B135" s="29" t="s">
        <v>92</v>
      </c>
      <c r="C135" s="29"/>
      <c r="D135" s="29"/>
      <c r="E135" s="29"/>
      <c r="F135" s="29"/>
      <c r="G135" s="29"/>
      <c r="H135" s="59">
        <f>'July 00'!H137</f>
        <v>6600</v>
      </c>
      <c r="I135" s="29"/>
      <c r="J135" s="59">
        <f>'July 00'!J137</f>
        <v>469</v>
      </c>
      <c r="K135" s="29"/>
      <c r="L135" s="59">
        <f>J135+H135</f>
        <v>7069</v>
      </c>
      <c r="M135" s="29"/>
      <c r="N135" s="126"/>
    </row>
    <row r="136" spans="1:14" ht="15.75">
      <c r="A136" s="28"/>
      <c r="B136" s="29" t="s">
        <v>93</v>
      </c>
      <c r="C136" s="29"/>
      <c r="D136" s="29"/>
      <c r="E136" s="29"/>
      <c r="F136" s="29"/>
      <c r="G136" s="29"/>
      <c r="H136" s="29">
        <v>1245</v>
      </c>
      <c r="I136" s="29"/>
      <c r="J136" s="29">
        <v>3</v>
      </c>
      <c r="K136" s="29"/>
      <c r="L136" s="59">
        <f>J136+H136</f>
        <v>1248</v>
      </c>
      <c r="M136" s="29"/>
      <c r="N136" s="126"/>
    </row>
    <row r="137" spans="1:14" ht="15.75">
      <c r="A137" s="28"/>
      <c r="B137" s="29" t="s">
        <v>94</v>
      </c>
      <c r="C137" s="29"/>
      <c r="D137" s="29"/>
      <c r="E137" s="29"/>
      <c r="F137" s="29"/>
      <c r="G137" s="29"/>
      <c r="H137" s="59">
        <f>H135+H136</f>
        <v>7845</v>
      </c>
      <c r="I137" s="29"/>
      <c r="J137" s="59">
        <f>J136+J135</f>
        <v>472</v>
      </c>
      <c r="K137" s="29"/>
      <c r="L137" s="59">
        <f>J137+H137</f>
        <v>8317</v>
      </c>
      <c r="M137" s="29"/>
      <c r="N137" s="126"/>
    </row>
    <row r="138" spans="1:14" ht="15.75">
      <c r="A138" s="28"/>
      <c r="B138" s="29" t="s">
        <v>95</v>
      </c>
      <c r="C138" s="29"/>
      <c r="D138" s="29"/>
      <c r="E138" s="29"/>
      <c r="F138" s="29"/>
      <c r="G138" s="29"/>
      <c r="H138" s="59">
        <f>H134-H137</f>
        <v>27155</v>
      </c>
      <c r="I138" s="29"/>
      <c r="J138" s="46" t="s">
        <v>173</v>
      </c>
      <c r="K138" s="29"/>
      <c r="L138" s="59"/>
      <c r="M138" s="29"/>
      <c r="N138" s="126"/>
    </row>
    <row r="139" spans="1:14" ht="15.75">
      <c r="A139" s="28"/>
      <c r="B139" s="29"/>
      <c r="C139" s="29"/>
      <c r="D139" s="29"/>
      <c r="E139" s="29"/>
      <c r="F139" s="29"/>
      <c r="G139" s="29"/>
      <c r="H139" s="29"/>
      <c r="I139" s="29"/>
      <c r="J139" s="29"/>
      <c r="K139" s="29"/>
      <c r="L139" s="67"/>
      <c r="M139" s="29"/>
      <c r="N139" s="126"/>
    </row>
    <row r="140" spans="1:14" ht="15.75">
      <c r="A140" s="2"/>
      <c r="B140" s="5"/>
      <c r="C140" s="5"/>
      <c r="D140" s="5"/>
      <c r="E140" s="5"/>
      <c r="F140" s="5"/>
      <c r="G140" s="5"/>
      <c r="H140" s="5"/>
      <c r="I140" s="5"/>
      <c r="J140" s="5"/>
      <c r="K140" s="5"/>
      <c r="L140" s="56"/>
      <c r="M140" s="5"/>
      <c r="N140" s="126"/>
    </row>
    <row r="141" spans="1:14" ht="15.75">
      <c r="A141" s="8"/>
      <c r="B141" s="186" t="s">
        <v>96</v>
      </c>
      <c r="C141" s="16"/>
      <c r="D141" s="10"/>
      <c r="E141" s="10"/>
      <c r="F141" s="10"/>
      <c r="G141" s="10"/>
      <c r="H141" s="10"/>
      <c r="I141" s="10"/>
      <c r="J141" s="10"/>
      <c r="K141" s="10"/>
      <c r="L141" s="73"/>
      <c r="M141" s="10"/>
      <c r="N141" s="126"/>
    </row>
    <row r="142" spans="1:14" ht="15.75">
      <c r="A142" s="28"/>
      <c r="B142" s="29" t="s">
        <v>97</v>
      </c>
      <c r="C142" s="29"/>
      <c r="D142" s="29"/>
      <c r="E142" s="29"/>
      <c r="F142" s="29"/>
      <c r="G142" s="29"/>
      <c r="H142" s="29"/>
      <c r="I142" s="29"/>
      <c r="J142" s="29"/>
      <c r="K142" s="29"/>
      <c r="L142" s="66">
        <f>(L77+L80+L81+L82)/-L83</f>
        <v>1.388763026733122</v>
      </c>
      <c r="M142" s="29" t="s">
        <v>186</v>
      </c>
      <c r="N142" s="126"/>
    </row>
    <row r="143" spans="1:14" ht="15.75">
      <c r="A143" s="28"/>
      <c r="B143" s="29" t="s">
        <v>98</v>
      </c>
      <c r="C143" s="29"/>
      <c r="D143" s="29"/>
      <c r="E143" s="29"/>
      <c r="F143" s="29"/>
      <c r="G143" s="29"/>
      <c r="H143" s="29"/>
      <c r="I143" s="29"/>
      <c r="J143" s="29"/>
      <c r="K143" s="29"/>
      <c r="L143" s="74">
        <v>1.38</v>
      </c>
      <c r="M143" s="29" t="s">
        <v>186</v>
      </c>
      <c r="N143" s="126"/>
    </row>
    <row r="144" spans="1:14" ht="15.75">
      <c r="A144" s="28"/>
      <c r="B144" s="29" t="s">
        <v>99</v>
      </c>
      <c r="C144" s="29"/>
      <c r="D144" s="29"/>
      <c r="E144" s="29"/>
      <c r="F144" s="29"/>
      <c r="G144" s="29"/>
      <c r="H144" s="29"/>
      <c r="I144" s="29"/>
      <c r="J144" s="29"/>
      <c r="K144" s="29"/>
      <c r="L144" s="66">
        <f>(L77+SUM(L80:L84))/-L85</f>
        <v>2.80327868852459</v>
      </c>
      <c r="M144" s="29" t="s">
        <v>186</v>
      </c>
      <c r="N144" s="126"/>
    </row>
    <row r="145" spans="1:14" ht="15.75">
      <c r="A145" s="28"/>
      <c r="B145" s="29" t="s">
        <v>100</v>
      </c>
      <c r="C145" s="29"/>
      <c r="D145" s="29"/>
      <c r="E145" s="29"/>
      <c r="F145" s="29"/>
      <c r="G145" s="29"/>
      <c r="H145" s="29"/>
      <c r="I145" s="29"/>
      <c r="J145" s="29"/>
      <c r="K145" s="29"/>
      <c r="L145" s="75">
        <v>3.07</v>
      </c>
      <c r="M145" s="29" t="s">
        <v>186</v>
      </c>
      <c r="N145" s="126"/>
    </row>
    <row r="146" spans="1:14" ht="15.75">
      <c r="A146" s="28"/>
      <c r="B146" s="29"/>
      <c r="C146" s="29"/>
      <c r="D146" s="29"/>
      <c r="E146" s="29"/>
      <c r="F146" s="29"/>
      <c r="G146" s="29"/>
      <c r="H146" s="29"/>
      <c r="I146" s="29"/>
      <c r="J146" s="29"/>
      <c r="K146" s="29"/>
      <c r="L146" s="29"/>
      <c r="M146" s="29"/>
      <c r="N146" s="126"/>
    </row>
    <row r="147" spans="1:14" ht="15.75">
      <c r="A147" s="8"/>
      <c r="B147" s="15"/>
      <c r="C147" s="15"/>
      <c r="D147" s="15"/>
      <c r="E147" s="15"/>
      <c r="F147" s="15"/>
      <c r="G147" s="15"/>
      <c r="H147" s="15"/>
      <c r="I147" s="15"/>
      <c r="J147" s="15"/>
      <c r="K147" s="15"/>
      <c r="L147" s="15"/>
      <c r="M147" s="15"/>
      <c r="N147" s="126"/>
    </row>
    <row r="148" spans="1:14" ht="19.5" thickBot="1">
      <c r="A148" s="132"/>
      <c r="B148" s="133" t="s">
        <v>200</v>
      </c>
      <c r="C148" s="138"/>
      <c r="D148" s="138"/>
      <c r="E148" s="138"/>
      <c r="F148" s="138"/>
      <c r="G148" s="138"/>
      <c r="H148" s="138"/>
      <c r="I148" s="138"/>
      <c r="J148" s="138"/>
      <c r="K148" s="138"/>
      <c r="L148" s="138"/>
      <c r="M148" s="139"/>
      <c r="N148" s="126"/>
    </row>
    <row r="149" spans="1:14" ht="15.75">
      <c r="A149" s="76"/>
      <c r="B149" s="77" t="s">
        <v>101</v>
      </c>
      <c r="C149" s="78"/>
      <c r="D149" s="78"/>
      <c r="E149" s="78"/>
      <c r="F149" s="78"/>
      <c r="G149" s="79"/>
      <c r="H149" s="79"/>
      <c r="I149" s="79"/>
      <c r="J149" s="80">
        <v>36830</v>
      </c>
      <c r="K149" s="5"/>
      <c r="L149" s="5"/>
      <c r="M149" s="5"/>
      <c r="N149" s="126"/>
    </row>
    <row r="150" spans="1:14" ht="15.75">
      <c r="A150" s="82"/>
      <c r="B150" s="83"/>
      <c r="C150" s="84"/>
      <c r="D150" s="84"/>
      <c r="E150" s="84"/>
      <c r="F150" s="84"/>
      <c r="G150" s="85"/>
      <c r="H150" s="85"/>
      <c r="I150" s="85"/>
      <c r="J150" s="85"/>
      <c r="K150" s="10"/>
      <c r="L150" s="10"/>
      <c r="M150" s="10"/>
      <c r="N150" s="126"/>
    </row>
    <row r="151" spans="1:14" ht="15.75">
      <c r="A151" s="86"/>
      <c r="B151" s="40" t="s">
        <v>102</v>
      </c>
      <c r="C151" s="87"/>
      <c r="D151" s="87"/>
      <c r="E151" s="87"/>
      <c r="F151" s="87"/>
      <c r="G151" s="71"/>
      <c r="H151" s="71"/>
      <c r="I151" s="71"/>
      <c r="J151" s="88">
        <v>0.08185</v>
      </c>
      <c r="K151" s="29"/>
      <c r="L151" s="29"/>
      <c r="M151" s="29"/>
      <c r="N151" s="126"/>
    </row>
    <row r="152" spans="1:14" ht="15.75">
      <c r="A152" s="86"/>
      <c r="B152" s="40" t="s">
        <v>103</v>
      </c>
      <c r="C152" s="87"/>
      <c r="D152" s="87"/>
      <c r="E152" s="87"/>
      <c r="F152" s="87"/>
      <c r="G152" s="71"/>
      <c r="H152" s="71"/>
      <c r="I152" s="71"/>
      <c r="J152" s="45">
        <v>0.07577</v>
      </c>
      <c r="K152" s="29"/>
      <c r="L152" s="29"/>
      <c r="M152" s="29"/>
      <c r="N152" s="126"/>
    </row>
    <row r="153" spans="1:14" ht="15.75">
      <c r="A153" s="86"/>
      <c r="B153" s="40" t="s">
        <v>104</v>
      </c>
      <c r="C153" s="87"/>
      <c r="D153" s="87"/>
      <c r="E153" s="87"/>
      <c r="F153" s="87"/>
      <c r="G153" s="71"/>
      <c r="H153" s="71"/>
      <c r="I153" s="71"/>
      <c r="J153" s="88">
        <f>J151-J152</f>
        <v>0.006080000000000002</v>
      </c>
      <c r="K153" s="29"/>
      <c r="L153" s="29"/>
      <c r="M153" s="29"/>
      <c r="N153" s="126"/>
    </row>
    <row r="154" spans="1:14" ht="15.75">
      <c r="A154" s="86"/>
      <c r="B154" s="40" t="s">
        <v>105</v>
      </c>
      <c r="C154" s="87"/>
      <c r="D154" s="87"/>
      <c r="E154" s="87"/>
      <c r="F154" s="87"/>
      <c r="G154" s="71"/>
      <c r="H154" s="71"/>
      <c r="I154" s="71"/>
      <c r="J154" s="88">
        <v>0.07809</v>
      </c>
      <c r="K154" s="29"/>
      <c r="L154" s="29"/>
      <c r="M154" s="29"/>
      <c r="N154" s="126"/>
    </row>
    <row r="155" spans="1:14" ht="15.75">
      <c r="A155" s="86"/>
      <c r="B155" s="40" t="s">
        <v>106</v>
      </c>
      <c r="C155" s="87"/>
      <c r="D155" s="87"/>
      <c r="E155" s="87"/>
      <c r="F155" s="87"/>
      <c r="G155" s="71"/>
      <c r="H155" s="71"/>
      <c r="I155" s="71"/>
      <c r="J155" s="88">
        <f>L29</f>
        <v>0.06507896036040413</v>
      </c>
      <c r="K155" s="29"/>
      <c r="L155" s="29"/>
      <c r="M155" s="29"/>
      <c r="N155" s="126"/>
    </row>
    <row r="156" spans="1:14" ht="15.75">
      <c r="A156" s="86"/>
      <c r="B156" s="40" t="s">
        <v>107</v>
      </c>
      <c r="C156" s="87"/>
      <c r="D156" s="87"/>
      <c r="E156" s="87"/>
      <c r="F156" s="87"/>
      <c r="G156" s="71"/>
      <c r="H156" s="71"/>
      <c r="I156" s="71"/>
      <c r="J156" s="88">
        <f>J154-J155</f>
        <v>0.013011039639595878</v>
      </c>
      <c r="K156" s="29"/>
      <c r="L156" s="29"/>
      <c r="M156" s="29"/>
      <c r="N156" s="126"/>
    </row>
    <row r="157" spans="1:14" ht="15.75">
      <c r="A157" s="86"/>
      <c r="B157" s="40" t="s">
        <v>108</v>
      </c>
      <c r="C157" s="87"/>
      <c r="D157" s="87"/>
      <c r="E157" s="87"/>
      <c r="F157" s="87"/>
      <c r="G157" s="71"/>
      <c r="H157" s="71"/>
      <c r="I157" s="71"/>
      <c r="J157" s="89" t="s">
        <v>174</v>
      </c>
      <c r="K157" s="29"/>
      <c r="L157" s="29"/>
      <c r="M157" s="29"/>
      <c r="N157" s="126"/>
    </row>
    <row r="158" spans="1:14" ht="15.75">
      <c r="A158" s="86"/>
      <c r="B158" s="40" t="s">
        <v>109</v>
      </c>
      <c r="C158" s="87"/>
      <c r="D158" s="87"/>
      <c r="E158" s="87"/>
      <c r="F158" s="87"/>
      <c r="G158" s="71"/>
      <c r="H158" s="71"/>
      <c r="I158" s="71"/>
      <c r="J158" s="90">
        <v>19.03</v>
      </c>
      <c r="K158" s="29" t="s">
        <v>178</v>
      </c>
      <c r="L158" s="29"/>
      <c r="M158" s="29"/>
      <c r="N158" s="126"/>
    </row>
    <row r="159" spans="1:14" ht="15.75">
      <c r="A159" s="86"/>
      <c r="B159" s="40" t="s">
        <v>110</v>
      </c>
      <c r="C159" s="87"/>
      <c r="D159" s="87"/>
      <c r="E159" s="87"/>
      <c r="F159" s="87"/>
      <c r="G159" s="71"/>
      <c r="H159" s="71"/>
      <c r="I159" s="71"/>
      <c r="J159" s="90">
        <v>16.941</v>
      </c>
      <c r="K159" s="29" t="s">
        <v>178</v>
      </c>
      <c r="L159" s="29"/>
      <c r="M159" s="29"/>
      <c r="N159" s="126"/>
    </row>
    <row r="160" spans="1:14" ht="15.75">
      <c r="A160" s="86"/>
      <c r="B160" s="40" t="s">
        <v>111</v>
      </c>
      <c r="C160" s="87"/>
      <c r="D160" s="87"/>
      <c r="E160" s="87"/>
      <c r="F160" s="87"/>
      <c r="G160" s="71"/>
      <c r="H160" s="71"/>
      <c r="I160" s="71"/>
      <c r="J160" s="88">
        <f>F52/'July 00'!L52</f>
        <v>0.040130752150443115</v>
      </c>
      <c r="K160" s="29"/>
      <c r="L160" s="29"/>
      <c r="M160" s="29"/>
      <c r="N160" s="126"/>
    </row>
    <row r="161" spans="1:14" ht="15.75">
      <c r="A161" s="86"/>
      <c r="B161" s="40" t="s">
        <v>112</v>
      </c>
      <c r="C161" s="87"/>
      <c r="D161" s="87"/>
      <c r="E161" s="87"/>
      <c r="F161" s="87"/>
      <c r="G161" s="71"/>
      <c r="H161" s="71"/>
      <c r="I161" s="71"/>
      <c r="J161" s="88">
        <v>0.1166</v>
      </c>
      <c r="K161" s="29"/>
      <c r="L161" s="29"/>
      <c r="M161" s="29"/>
      <c r="N161" s="126"/>
    </row>
    <row r="162" spans="1:14" ht="15.75">
      <c r="A162" s="86"/>
      <c r="B162" s="40"/>
      <c r="C162" s="40"/>
      <c r="D162" s="40"/>
      <c r="E162" s="40"/>
      <c r="F162" s="40"/>
      <c r="G162" s="29"/>
      <c r="H162" s="29"/>
      <c r="I162" s="29"/>
      <c r="J162" s="67"/>
      <c r="K162" s="29"/>
      <c r="L162" s="91"/>
      <c r="M162" s="29"/>
      <c r="N162" s="126"/>
    </row>
    <row r="163" spans="1:14" ht="15.75">
      <c r="A163" s="92"/>
      <c r="B163" s="17" t="s">
        <v>113</v>
      </c>
      <c r="C163" s="93"/>
      <c r="D163" s="94"/>
      <c r="E163" s="93"/>
      <c r="F163" s="94"/>
      <c r="G163" s="93"/>
      <c r="H163" s="94"/>
      <c r="I163" s="21" t="s">
        <v>166</v>
      </c>
      <c r="J163" s="95" t="s">
        <v>175</v>
      </c>
      <c r="K163" s="10"/>
      <c r="L163" s="10"/>
      <c r="M163" s="10"/>
      <c r="N163" s="126"/>
    </row>
    <row r="164" spans="1:14" ht="15.75">
      <c r="A164" s="96"/>
      <c r="B164" s="40" t="s">
        <v>114</v>
      </c>
      <c r="C164" s="60"/>
      <c r="D164" s="60"/>
      <c r="E164" s="60"/>
      <c r="F164" s="29"/>
      <c r="G164" s="29"/>
      <c r="H164" s="29"/>
      <c r="I164" s="34">
        <v>31</v>
      </c>
      <c r="J164" s="97">
        <v>1044</v>
      </c>
      <c r="K164" s="29"/>
      <c r="L164" s="91"/>
      <c r="M164" s="98"/>
      <c r="N164" s="126"/>
    </row>
    <row r="165" spans="1:14" ht="15.75">
      <c r="A165" s="96"/>
      <c r="B165" s="40" t="s">
        <v>115</v>
      </c>
      <c r="C165" s="60"/>
      <c r="D165" s="60"/>
      <c r="E165" s="60"/>
      <c r="F165" s="29"/>
      <c r="G165" s="29"/>
      <c r="H165" s="29"/>
      <c r="I165" s="34">
        <v>0</v>
      </c>
      <c r="J165" s="97">
        <v>0</v>
      </c>
      <c r="K165" s="29"/>
      <c r="L165" s="91"/>
      <c r="M165" s="98"/>
      <c r="N165" s="126"/>
    </row>
    <row r="166" spans="1:14" ht="15.75">
      <c r="A166" s="96"/>
      <c r="B166" s="189" t="s">
        <v>116</v>
      </c>
      <c r="C166" s="60"/>
      <c r="D166" s="60"/>
      <c r="E166" s="60"/>
      <c r="F166" s="29"/>
      <c r="G166" s="29"/>
      <c r="H166" s="29"/>
      <c r="I166" s="29"/>
      <c r="J166" s="97">
        <v>0</v>
      </c>
      <c r="K166" s="29"/>
      <c r="L166" s="91"/>
      <c r="M166" s="98"/>
      <c r="N166" s="126"/>
    </row>
    <row r="167" spans="1:14" ht="15.75">
      <c r="A167" s="96"/>
      <c r="B167" s="189" t="s">
        <v>117</v>
      </c>
      <c r="C167" s="60"/>
      <c r="D167" s="60"/>
      <c r="E167" s="60"/>
      <c r="F167" s="29"/>
      <c r="G167" s="29"/>
      <c r="H167" s="29"/>
      <c r="I167" s="29"/>
      <c r="J167" s="69" t="s">
        <v>173</v>
      </c>
      <c r="K167" s="29"/>
      <c r="L167" s="91"/>
      <c r="M167" s="98"/>
      <c r="N167" s="126"/>
    </row>
    <row r="168" spans="1:14" ht="15.75">
      <c r="A168" s="99"/>
      <c r="B168" s="189" t="s">
        <v>118</v>
      </c>
      <c r="C168" s="60"/>
      <c r="D168" s="40"/>
      <c r="E168" s="40"/>
      <c r="F168" s="40"/>
      <c r="G168" s="29"/>
      <c r="H168" s="29"/>
      <c r="I168" s="29"/>
      <c r="J168" s="97"/>
      <c r="K168" s="29"/>
      <c r="L168" s="91"/>
      <c r="M168" s="100"/>
      <c r="N168" s="126"/>
    </row>
    <row r="169" spans="1:14" ht="15.75">
      <c r="A169" s="96"/>
      <c r="B169" s="40" t="s">
        <v>119</v>
      </c>
      <c r="C169" s="60"/>
      <c r="D169" s="60"/>
      <c r="E169" s="60"/>
      <c r="F169" s="60"/>
      <c r="G169" s="29"/>
      <c r="H169" s="29"/>
      <c r="I169" s="29">
        <v>1</v>
      </c>
      <c r="J169" s="97">
        <v>9</v>
      </c>
      <c r="K169" s="29"/>
      <c r="L169" s="91"/>
      <c r="M169" s="100"/>
      <c r="N169" s="126"/>
    </row>
    <row r="170" spans="1:14" ht="15.75">
      <c r="A170" s="96"/>
      <c r="B170" s="40" t="s">
        <v>120</v>
      </c>
      <c r="C170" s="60"/>
      <c r="D170" s="60"/>
      <c r="E170" s="60"/>
      <c r="F170" s="60"/>
      <c r="G170" s="29"/>
      <c r="H170" s="29"/>
      <c r="I170" s="29">
        <v>2</v>
      </c>
      <c r="J170" s="97">
        <v>12</v>
      </c>
      <c r="K170" s="29"/>
      <c r="L170" s="91"/>
      <c r="M170" s="100"/>
      <c r="N170" s="126"/>
    </row>
    <row r="171" spans="1:14" ht="15.75">
      <c r="A171" s="99"/>
      <c r="B171" s="189" t="s">
        <v>121</v>
      </c>
      <c r="C171" s="60"/>
      <c r="D171" s="40"/>
      <c r="E171" s="40"/>
      <c r="F171" s="40"/>
      <c r="G171" s="29"/>
      <c r="H171" s="29"/>
      <c r="I171" s="29"/>
      <c r="J171" s="97"/>
      <c r="K171" s="29"/>
      <c r="L171" s="91"/>
      <c r="M171" s="100"/>
      <c r="N171" s="126"/>
    </row>
    <row r="172" spans="1:14" ht="15.75">
      <c r="A172" s="99"/>
      <c r="B172" s="40" t="s">
        <v>122</v>
      </c>
      <c r="C172" s="60"/>
      <c r="D172" s="40"/>
      <c r="E172" s="40"/>
      <c r="F172" s="40"/>
      <c r="G172" s="29"/>
      <c r="H172" s="29"/>
      <c r="I172" s="29">
        <v>1</v>
      </c>
      <c r="J172" s="97">
        <v>39</v>
      </c>
      <c r="K172" s="29"/>
      <c r="L172" s="91"/>
      <c r="M172" s="100"/>
      <c r="N172" s="126"/>
    </row>
    <row r="173" spans="1:14" ht="15.75">
      <c r="A173" s="96"/>
      <c r="B173" s="40" t="s">
        <v>123</v>
      </c>
      <c r="C173" s="60"/>
      <c r="D173" s="101"/>
      <c r="E173" s="101"/>
      <c r="F173" s="102"/>
      <c r="G173" s="29"/>
      <c r="H173" s="29"/>
      <c r="I173" s="29"/>
      <c r="J173" s="97">
        <v>12</v>
      </c>
      <c r="K173" s="29"/>
      <c r="L173" s="91"/>
      <c r="M173" s="100"/>
      <c r="N173" s="126"/>
    </row>
    <row r="174" spans="1:14" ht="15.75">
      <c r="A174" s="96"/>
      <c r="B174" s="40" t="s">
        <v>124</v>
      </c>
      <c r="C174" s="60"/>
      <c r="D174" s="101"/>
      <c r="E174" s="101"/>
      <c r="F174" s="102"/>
      <c r="G174" s="29"/>
      <c r="H174" s="29"/>
      <c r="I174" s="29"/>
      <c r="J174" s="97">
        <v>7</v>
      </c>
      <c r="K174" s="29"/>
      <c r="L174" s="91"/>
      <c r="M174" s="100"/>
      <c r="N174" s="126"/>
    </row>
    <row r="175" spans="1:14" ht="15.75">
      <c r="A175" s="96"/>
      <c r="B175" s="40" t="s">
        <v>125</v>
      </c>
      <c r="C175" s="60"/>
      <c r="D175" s="103"/>
      <c r="E175" s="101"/>
      <c r="F175" s="102"/>
      <c r="G175" s="29"/>
      <c r="H175" s="29"/>
      <c r="I175" s="29"/>
      <c r="J175" s="104">
        <v>0.8753</v>
      </c>
      <c r="K175" s="29"/>
      <c r="L175" s="91"/>
      <c r="M175" s="100"/>
      <c r="N175" s="126"/>
    </row>
    <row r="176" spans="1:14" ht="15.75">
      <c r="A176" s="96"/>
      <c r="B176" s="40"/>
      <c r="C176" s="60"/>
      <c r="D176" s="103"/>
      <c r="E176" s="101"/>
      <c r="F176" s="102"/>
      <c r="G176" s="29"/>
      <c r="H176" s="29"/>
      <c r="I176" s="29"/>
      <c r="J176" s="104"/>
      <c r="K176" s="29"/>
      <c r="L176" s="91"/>
      <c r="M176" s="100"/>
      <c r="N176" s="126"/>
    </row>
    <row r="177" spans="1:14" ht="15.75">
      <c r="A177" s="8"/>
      <c r="B177" s="17" t="s">
        <v>126</v>
      </c>
      <c r="C177" s="93"/>
      <c r="D177" s="94"/>
      <c r="E177" s="93"/>
      <c r="F177" s="94"/>
      <c r="G177" s="93"/>
      <c r="H177" s="95" t="s">
        <v>166</v>
      </c>
      <c r="I177" s="21" t="s">
        <v>167</v>
      </c>
      <c r="J177" s="95" t="s">
        <v>176</v>
      </c>
      <c r="K177" s="21" t="s">
        <v>167</v>
      </c>
      <c r="L177" s="10"/>
      <c r="M177" s="105"/>
      <c r="N177" s="126"/>
    </row>
    <row r="178" spans="1:14" ht="15.75">
      <c r="A178" s="28"/>
      <c r="B178" s="60" t="s">
        <v>127</v>
      </c>
      <c r="C178" s="106"/>
      <c r="D178" s="60"/>
      <c r="E178" s="106"/>
      <c r="F178" s="29"/>
      <c r="G178" s="106"/>
      <c r="H178" s="60">
        <v>3444</v>
      </c>
      <c r="I178" s="106">
        <f>H178/H184</f>
        <v>0.9660589060308555</v>
      </c>
      <c r="J178" s="59">
        <v>144501</v>
      </c>
      <c r="K178" s="107">
        <f>J178/J184</f>
        <v>0.9720364864319445</v>
      </c>
      <c r="L178" s="91"/>
      <c r="M178" s="100"/>
      <c r="N178" s="126"/>
    </row>
    <row r="179" spans="1:14" ht="15.75">
      <c r="A179" s="28"/>
      <c r="B179" s="60" t="s">
        <v>128</v>
      </c>
      <c r="C179" s="106"/>
      <c r="D179" s="60"/>
      <c r="E179" s="106"/>
      <c r="F179" s="29"/>
      <c r="G179" s="108"/>
      <c r="H179" s="60">
        <v>50</v>
      </c>
      <c r="I179" s="106">
        <f>H179/H184</f>
        <v>0.014025245441795231</v>
      </c>
      <c r="J179" s="59">
        <v>1826</v>
      </c>
      <c r="K179" s="107">
        <f>J179/J184</f>
        <v>0.012283227273338804</v>
      </c>
      <c r="L179" s="91"/>
      <c r="M179" s="100"/>
      <c r="N179" s="126"/>
    </row>
    <row r="180" spans="1:14" ht="15.75">
      <c r="A180" s="28"/>
      <c r="B180" s="60" t="s">
        <v>129</v>
      </c>
      <c r="C180" s="106"/>
      <c r="D180" s="60"/>
      <c r="E180" s="106"/>
      <c r="F180" s="29"/>
      <c r="G180" s="108"/>
      <c r="H180" s="60">
        <v>23</v>
      </c>
      <c r="I180" s="106">
        <f>H180/H184</f>
        <v>0.0064516129032258064</v>
      </c>
      <c r="J180" s="59">
        <v>961</v>
      </c>
      <c r="K180" s="107">
        <f>J180/J184</f>
        <v>0.006464502414938987</v>
      </c>
      <c r="L180" s="91"/>
      <c r="M180" s="100"/>
      <c r="N180" s="126"/>
    </row>
    <row r="181" spans="1:14" ht="15.75">
      <c r="A181" s="28"/>
      <c r="B181" s="60" t="s">
        <v>130</v>
      </c>
      <c r="C181" s="106"/>
      <c r="D181" s="60"/>
      <c r="E181" s="106"/>
      <c r="F181" s="29"/>
      <c r="G181" s="108"/>
      <c r="H181" s="60">
        <f>9+39</f>
        <v>48</v>
      </c>
      <c r="I181" s="106">
        <f>H181/H184</f>
        <v>0.013464235624123423</v>
      </c>
      <c r="J181" s="59">
        <f>233+978+159</f>
        <v>1370</v>
      </c>
      <c r="K181" s="107">
        <f>J181/J184</f>
        <v>0.009215783879777745</v>
      </c>
      <c r="L181" s="91"/>
      <c r="M181" s="100"/>
      <c r="N181" s="126"/>
    </row>
    <row r="182" spans="1:14" ht="15.75">
      <c r="A182" s="28"/>
      <c r="B182" s="31"/>
      <c r="C182" s="106"/>
      <c r="D182" s="60"/>
      <c r="E182" s="106"/>
      <c r="F182" s="29"/>
      <c r="G182" s="108"/>
      <c r="H182" s="60"/>
      <c r="I182" s="106"/>
      <c r="J182" s="59"/>
      <c r="K182" s="107"/>
      <c r="L182" s="91"/>
      <c r="M182" s="100"/>
      <c r="N182" s="126"/>
    </row>
    <row r="183" spans="1:14" ht="15.75">
      <c r="A183" s="28"/>
      <c r="B183" s="60" t="s">
        <v>131</v>
      </c>
      <c r="C183" s="109"/>
      <c r="D183" s="98"/>
      <c r="E183" s="109"/>
      <c r="F183" s="29"/>
      <c r="G183" s="109"/>
      <c r="H183" s="98"/>
      <c r="I183" s="109"/>
      <c r="J183" s="59"/>
      <c r="K183" s="107"/>
      <c r="L183" s="91"/>
      <c r="M183" s="100"/>
      <c r="N183" s="126"/>
    </row>
    <row r="184" spans="1:14" ht="15.75">
      <c r="A184" s="28"/>
      <c r="B184" s="29"/>
      <c r="C184" s="29"/>
      <c r="D184" s="29"/>
      <c r="E184" s="29"/>
      <c r="F184" s="29"/>
      <c r="G184" s="29"/>
      <c r="H184" s="38">
        <f>SUM(H178:H182)</f>
        <v>3565</v>
      </c>
      <c r="I184" s="110">
        <f>SUM(I178:I183)</f>
        <v>1</v>
      </c>
      <c r="J184" s="59">
        <f>SUM(J178:J183)</f>
        <v>148658</v>
      </c>
      <c r="K184" s="110">
        <f>SUM(K178:K183)</f>
        <v>1</v>
      </c>
      <c r="L184" s="29"/>
      <c r="M184" s="29"/>
      <c r="N184" s="126"/>
    </row>
    <row r="185" spans="1:14" ht="15.75">
      <c r="A185" s="28"/>
      <c r="B185" s="29"/>
      <c r="C185" s="29"/>
      <c r="D185" s="29"/>
      <c r="E185" s="29"/>
      <c r="F185" s="29"/>
      <c r="G185" s="29"/>
      <c r="H185" s="38"/>
      <c r="I185" s="110"/>
      <c r="J185" s="59"/>
      <c r="K185" s="110"/>
      <c r="L185" s="29"/>
      <c r="M185" s="29"/>
      <c r="N185" s="126"/>
    </row>
    <row r="186" spans="1:14" ht="15.75">
      <c r="A186" s="8"/>
      <c r="B186" s="10"/>
      <c r="C186" s="10"/>
      <c r="D186" s="10"/>
      <c r="E186" s="10"/>
      <c r="F186" s="10"/>
      <c r="G186" s="10"/>
      <c r="H186" s="61"/>
      <c r="I186" s="113"/>
      <c r="J186" s="114"/>
      <c r="K186" s="113"/>
      <c r="L186" s="10"/>
      <c r="M186" s="10"/>
      <c r="N186" s="126"/>
    </row>
    <row r="187" spans="1:14" ht="15.75">
      <c r="A187" s="115"/>
      <c r="B187" s="17" t="s">
        <v>132</v>
      </c>
      <c r="C187" s="116"/>
      <c r="D187" s="21" t="s">
        <v>147</v>
      </c>
      <c r="E187" s="19"/>
      <c r="F187" s="17" t="s">
        <v>156</v>
      </c>
      <c r="G187" s="15"/>
      <c r="H187" s="15"/>
      <c r="I187" s="15"/>
      <c r="J187" s="15"/>
      <c r="K187" s="15"/>
      <c r="L187" s="15"/>
      <c r="M187" s="15"/>
      <c r="N187" s="126"/>
    </row>
    <row r="188" spans="1:14" ht="15.75">
      <c r="A188" s="115"/>
      <c r="B188" s="15"/>
      <c r="C188" s="15"/>
      <c r="D188" s="10"/>
      <c r="E188" s="10"/>
      <c r="F188" s="10"/>
      <c r="G188" s="15"/>
      <c r="H188" s="15"/>
      <c r="I188" s="15"/>
      <c r="J188" s="15"/>
      <c r="K188" s="15"/>
      <c r="L188" s="15"/>
      <c r="M188" s="15"/>
      <c r="N188" s="126"/>
    </row>
    <row r="189" spans="1:14" ht="15.75">
      <c r="A189" s="115"/>
      <c r="B189" s="16" t="s">
        <v>133</v>
      </c>
      <c r="C189" s="117"/>
      <c r="D189" s="118" t="s">
        <v>148</v>
      </c>
      <c r="E189" s="16"/>
      <c r="F189" s="16" t="s">
        <v>157</v>
      </c>
      <c r="G189" s="117"/>
      <c r="H189" s="117"/>
      <c r="I189" s="15"/>
      <c r="J189" s="15"/>
      <c r="K189" s="15"/>
      <c r="L189" s="15"/>
      <c r="M189" s="15"/>
      <c r="N189" s="126"/>
    </row>
    <row r="190" spans="1:14" ht="15.75">
      <c r="A190" s="115"/>
      <c r="B190" s="16" t="s">
        <v>134</v>
      </c>
      <c r="C190" s="117"/>
      <c r="D190" s="118" t="s">
        <v>149</v>
      </c>
      <c r="E190" s="16"/>
      <c r="F190" s="16" t="s">
        <v>158</v>
      </c>
      <c r="G190" s="117"/>
      <c r="H190" s="117"/>
      <c r="I190" s="15"/>
      <c r="J190" s="15"/>
      <c r="K190" s="15"/>
      <c r="L190" s="15"/>
      <c r="M190" s="15"/>
      <c r="N190" s="126"/>
    </row>
    <row r="191" spans="1:14" ht="15.75">
      <c r="A191" s="115"/>
      <c r="B191" s="16"/>
      <c r="C191" s="117"/>
      <c r="D191" s="118"/>
      <c r="E191" s="16"/>
      <c r="F191" s="16"/>
      <c r="G191" s="117"/>
      <c r="H191" s="117"/>
      <c r="I191" s="15"/>
      <c r="J191" s="15"/>
      <c r="K191" s="15"/>
      <c r="L191" s="15"/>
      <c r="M191" s="15"/>
      <c r="N191" s="126"/>
    </row>
    <row r="192" spans="1:14" ht="15.75">
      <c r="A192" s="115"/>
      <c r="B192" s="16"/>
      <c r="C192" s="117"/>
      <c r="D192" s="118"/>
      <c r="E192" s="16"/>
      <c r="F192" s="16"/>
      <c r="G192" s="117"/>
      <c r="H192" s="117"/>
      <c r="I192" s="15"/>
      <c r="J192" s="15"/>
      <c r="K192" s="15"/>
      <c r="L192" s="15"/>
      <c r="M192" s="15"/>
      <c r="N192" s="126"/>
    </row>
    <row r="193" spans="1:14" ht="18.75">
      <c r="A193" s="115"/>
      <c r="B193" s="54" t="s">
        <v>200</v>
      </c>
      <c r="C193" s="117"/>
      <c r="D193" s="118"/>
      <c r="E193" s="16"/>
      <c r="F193" s="16"/>
      <c r="G193" s="117"/>
      <c r="H193" s="117"/>
      <c r="I193" s="15"/>
      <c r="J193" s="15"/>
      <c r="K193" s="15"/>
      <c r="L193" s="15"/>
      <c r="M193" s="15"/>
      <c r="N193" s="126"/>
    </row>
    <row r="194" spans="1:13" ht="15">
      <c r="A194" s="127"/>
      <c r="B194" s="127"/>
      <c r="C194" s="127"/>
      <c r="D194" s="127"/>
      <c r="E194" s="127"/>
      <c r="F194" s="127"/>
      <c r="G194" s="127"/>
      <c r="H194" s="127"/>
      <c r="I194" s="127"/>
      <c r="J194" s="127"/>
      <c r="K194" s="127"/>
      <c r="L194" s="127"/>
      <c r="M194" s="127"/>
    </row>
  </sheetData>
  <printOptions horizontalCentered="1" verticalCentered="1"/>
  <pageMargins left="0.5118110236220472" right="0.5118110236220472" top="0.2755905511811024" bottom="0.6299212598425197" header="0" footer="0"/>
  <pageSetup horizontalDpi="600" verticalDpi="600" orientation="landscape" paperSize="9" scale="50" r:id="rId2"/>
  <headerFooter alignWithMargins="0">
    <oddFooter xml:space="preserve">&amp;L </oddFooter>
  </headerFooter>
  <rowBreaks count="3" manualBreakCount="3">
    <brk id="47" max="13" man="1"/>
    <brk id="100" max="13" man="1"/>
    <brk id="148" max="13" man="1"/>
  </rowBreaks>
  <drawing r:id="rId1"/>
</worksheet>
</file>

<file path=xl/worksheets/sheet7.xml><?xml version="1.0" encoding="utf-8"?>
<worksheet xmlns="http://schemas.openxmlformats.org/spreadsheetml/2006/main" xmlns:r="http://schemas.openxmlformats.org/officeDocument/2006/relationships">
  <dimension ref="A1:N196"/>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1.88671875" style="1" customWidth="1"/>
    <col min="14" max="16384" width="9.6640625" style="1" customWidth="1"/>
  </cols>
  <sheetData>
    <row r="1" spans="1:14" ht="20.25">
      <c r="A1" s="2"/>
      <c r="B1" s="3" t="s">
        <v>0</v>
      </c>
      <c r="C1" s="4"/>
      <c r="D1" s="5"/>
      <c r="E1" s="5"/>
      <c r="F1" s="5"/>
      <c r="G1" s="5"/>
      <c r="H1" s="5"/>
      <c r="I1" s="5"/>
      <c r="J1" s="5"/>
      <c r="K1" s="5"/>
      <c r="L1" s="5"/>
      <c r="M1" s="5"/>
      <c r="N1" s="126"/>
    </row>
    <row r="2" spans="1:14" ht="15.75">
      <c r="A2" s="8"/>
      <c r="B2" s="9"/>
      <c r="C2" s="9"/>
      <c r="D2" s="10"/>
      <c r="E2" s="10"/>
      <c r="F2" s="10"/>
      <c r="G2" s="10"/>
      <c r="H2" s="10"/>
      <c r="I2" s="10"/>
      <c r="J2" s="10"/>
      <c r="K2" s="10"/>
      <c r="L2" s="10"/>
      <c r="M2" s="10"/>
      <c r="N2" s="126"/>
    </row>
    <row r="3" spans="1:14" ht="15.75">
      <c r="A3" s="11"/>
      <c r="B3" s="155" t="s">
        <v>1</v>
      </c>
      <c r="C3" s="10"/>
      <c r="D3" s="10"/>
      <c r="E3" s="10"/>
      <c r="F3" s="10"/>
      <c r="G3" s="10"/>
      <c r="H3" s="10"/>
      <c r="I3" s="10"/>
      <c r="J3" s="10"/>
      <c r="K3" s="10"/>
      <c r="L3" s="10"/>
      <c r="M3" s="10"/>
      <c r="N3" s="126"/>
    </row>
    <row r="4" spans="1:14" ht="15.75">
      <c r="A4" s="8"/>
      <c r="B4" s="9"/>
      <c r="C4" s="9"/>
      <c r="D4" s="10"/>
      <c r="E4" s="10"/>
      <c r="F4" s="10"/>
      <c r="G4" s="10"/>
      <c r="H4" s="10"/>
      <c r="I4" s="10"/>
      <c r="J4" s="10"/>
      <c r="K4" s="10"/>
      <c r="L4" s="10"/>
      <c r="M4" s="10"/>
      <c r="N4" s="126"/>
    </row>
    <row r="5" spans="1:14" ht="15.75">
      <c r="A5" s="8"/>
      <c r="B5" s="13" t="s">
        <v>2</v>
      </c>
      <c r="C5" s="14"/>
      <c r="D5" s="10"/>
      <c r="E5" s="10"/>
      <c r="F5" s="10"/>
      <c r="G5" s="10"/>
      <c r="H5" s="10"/>
      <c r="I5" s="10"/>
      <c r="J5" s="10"/>
      <c r="K5" s="10"/>
      <c r="L5" s="10"/>
      <c r="M5" s="10"/>
      <c r="N5" s="126"/>
    </row>
    <row r="6" spans="1:14" ht="15.75">
      <c r="A6" s="8"/>
      <c r="B6" s="13" t="s">
        <v>3</v>
      </c>
      <c r="C6" s="14"/>
      <c r="D6" s="10"/>
      <c r="E6" s="10"/>
      <c r="F6" s="10"/>
      <c r="G6" s="10"/>
      <c r="H6" s="10"/>
      <c r="I6" s="10"/>
      <c r="J6" s="10"/>
      <c r="K6" s="10"/>
      <c r="L6" s="10"/>
      <c r="M6" s="10"/>
      <c r="N6" s="126"/>
    </row>
    <row r="7" spans="1:14" ht="15.75">
      <c r="A7" s="8"/>
      <c r="B7" s="13" t="s">
        <v>4</v>
      </c>
      <c r="C7" s="14"/>
      <c r="D7" s="10"/>
      <c r="E7" s="10"/>
      <c r="F7" s="10"/>
      <c r="G7" s="10"/>
      <c r="H7" s="10"/>
      <c r="I7" s="10"/>
      <c r="J7" s="10"/>
      <c r="K7" s="10"/>
      <c r="L7" s="10"/>
      <c r="M7" s="10"/>
      <c r="N7" s="126"/>
    </row>
    <row r="8" spans="1:14" ht="15.75">
      <c r="A8" s="8"/>
      <c r="B8" s="13" t="s">
        <v>5</v>
      </c>
      <c r="C8" s="14"/>
      <c r="D8" s="10"/>
      <c r="E8" s="10"/>
      <c r="F8" s="10"/>
      <c r="G8" s="10"/>
      <c r="H8" s="10"/>
      <c r="I8" s="10"/>
      <c r="J8" s="10"/>
      <c r="K8" s="10"/>
      <c r="L8" s="10"/>
      <c r="M8" s="10"/>
      <c r="N8" s="126"/>
    </row>
    <row r="9" spans="1:14" ht="15.75">
      <c r="A9" s="8"/>
      <c r="B9" s="15"/>
      <c r="C9" s="14"/>
      <c r="D9" s="10"/>
      <c r="E9" s="10"/>
      <c r="F9" s="10"/>
      <c r="G9" s="10"/>
      <c r="H9" s="10"/>
      <c r="I9" s="10"/>
      <c r="J9" s="10"/>
      <c r="K9" s="10"/>
      <c r="L9" s="10"/>
      <c r="M9" s="10"/>
      <c r="N9" s="126"/>
    </row>
    <row r="10" spans="1:14" ht="15.75">
      <c r="A10" s="8"/>
      <c r="B10" s="13"/>
      <c r="C10" s="14"/>
      <c r="D10" s="16"/>
      <c r="E10" s="16"/>
      <c r="F10" s="10"/>
      <c r="G10" s="10"/>
      <c r="H10" s="10"/>
      <c r="I10" s="10"/>
      <c r="J10" s="10"/>
      <c r="K10" s="10"/>
      <c r="L10" s="10"/>
      <c r="M10" s="10"/>
      <c r="N10" s="126"/>
    </row>
    <row r="11" spans="1:14" ht="15.75">
      <c r="A11" s="8"/>
      <c r="B11" s="17" t="s">
        <v>6</v>
      </c>
      <c r="C11" s="16"/>
      <c r="D11" s="10"/>
      <c r="E11" s="10"/>
      <c r="F11" s="10"/>
      <c r="G11" s="10"/>
      <c r="H11" s="10"/>
      <c r="I11" s="10"/>
      <c r="J11" s="10"/>
      <c r="K11" s="10"/>
      <c r="L11" s="10"/>
      <c r="M11" s="10"/>
      <c r="N11" s="126"/>
    </row>
    <row r="12" spans="1:14" ht="15.75">
      <c r="A12" s="8"/>
      <c r="B12" s="16"/>
      <c r="C12" s="16"/>
      <c r="D12" s="10"/>
      <c r="E12" s="10"/>
      <c r="F12" s="10"/>
      <c r="G12" s="10"/>
      <c r="H12" s="10"/>
      <c r="I12" s="10"/>
      <c r="J12" s="10"/>
      <c r="K12" s="10"/>
      <c r="L12" s="10"/>
      <c r="M12" s="10"/>
      <c r="N12" s="126"/>
    </row>
    <row r="13" spans="1:14" ht="15.75">
      <c r="A13" s="2"/>
      <c r="B13" s="5"/>
      <c r="C13" s="5"/>
      <c r="D13" s="5"/>
      <c r="E13" s="5"/>
      <c r="F13" s="5"/>
      <c r="G13" s="5"/>
      <c r="H13" s="5"/>
      <c r="I13" s="5"/>
      <c r="J13" s="5"/>
      <c r="K13" s="5"/>
      <c r="L13" s="5"/>
      <c r="M13" s="5"/>
      <c r="N13" s="126"/>
    </row>
    <row r="14" spans="1:14" ht="15.75">
      <c r="A14" s="8"/>
      <c r="B14" s="17" t="s">
        <v>192</v>
      </c>
      <c r="C14" s="17"/>
      <c r="D14" s="19"/>
      <c r="E14" s="19"/>
      <c r="F14" s="19"/>
      <c r="G14" s="19"/>
      <c r="H14" s="19"/>
      <c r="I14" s="19"/>
      <c r="J14" s="19"/>
      <c r="K14" s="19"/>
      <c r="L14" s="20" t="s">
        <v>179</v>
      </c>
      <c r="M14" s="19"/>
      <c r="N14" s="126"/>
    </row>
    <row r="15" spans="1:14" ht="15.75">
      <c r="A15" s="8"/>
      <c r="B15" s="17" t="s">
        <v>201</v>
      </c>
      <c r="C15" s="17"/>
      <c r="D15" s="19"/>
      <c r="E15" s="19"/>
      <c r="F15" s="19"/>
      <c r="G15" s="19"/>
      <c r="H15" s="21"/>
      <c r="I15" s="129"/>
      <c r="J15" s="21" t="s">
        <v>205</v>
      </c>
      <c r="K15" s="129">
        <v>1</v>
      </c>
      <c r="L15" s="20"/>
      <c r="M15" s="19"/>
      <c r="N15" s="126"/>
    </row>
    <row r="16" spans="1:14" ht="15.75">
      <c r="A16" s="8"/>
      <c r="B16" s="17" t="s">
        <v>202</v>
      </c>
      <c r="C16" s="17"/>
      <c r="D16" s="19"/>
      <c r="E16" s="19"/>
      <c r="F16" s="19"/>
      <c r="G16" s="19"/>
      <c r="H16" s="21"/>
      <c r="I16" s="129"/>
      <c r="J16" s="21" t="s">
        <v>205</v>
      </c>
      <c r="K16" s="129">
        <v>1</v>
      </c>
      <c r="L16" s="20"/>
      <c r="M16" s="19"/>
      <c r="N16" s="126"/>
    </row>
    <row r="17" spans="1:14" ht="15.75">
      <c r="A17" s="8"/>
      <c r="B17" s="17" t="s">
        <v>193</v>
      </c>
      <c r="C17" s="17"/>
      <c r="D17" s="19"/>
      <c r="E17" s="19"/>
      <c r="F17" s="19"/>
      <c r="G17" s="19"/>
      <c r="H17" s="19"/>
      <c r="I17" s="19"/>
      <c r="J17" s="19"/>
      <c r="K17" s="19"/>
      <c r="L17" s="21" t="s">
        <v>180</v>
      </c>
      <c r="M17" s="19"/>
      <c r="N17" s="126"/>
    </row>
    <row r="18" spans="1:14" ht="15.75">
      <c r="A18" s="8"/>
      <c r="B18" s="17" t="s">
        <v>7</v>
      </c>
      <c r="C18" s="17"/>
      <c r="D18" s="19"/>
      <c r="E18" s="19"/>
      <c r="F18" s="19"/>
      <c r="G18" s="19"/>
      <c r="H18" s="19"/>
      <c r="I18" s="19"/>
      <c r="J18" s="19"/>
      <c r="K18" s="19"/>
      <c r="L18" s="22">
        <v>36948</v>
      </c>
      <c r="M18" s="19"/>
      <c r="N18" s="126"/>
    </row>
    <row r="19" spans="1:14" ht="15.75">
      <c r="A19" s="8"/>
      <c r="B19" s="10"/>
      <c r="C19" s="10"/>
      <c r="D19" s="10"/>
      <c r="E19" s="10"/>
      <c r="F19" s="10"/>
      <c r="G19" s="10"/>
      <c r="H19" s="10"/>
      <c r="I19" s="10"/>
      <c r="J19" s="10"/>
      <c r="K19" s="10"/>
      <c r="L19" s="23"/>
      <c r="M19" s="10"/>
      <c r="N19" s="126"/>
    </row>
    <row r="20" spans="1:14" ht="15.75">
      <c r="A20" s="8"/>
      <c r="B20" s="24" t="s">
        <v>8</v>
      </c>
      <c r="C20" s="10"/>
      <c r="D20" s="10"/>
      <c r="E20" s="10"/>
      <c r="F20" s="10"/>
      <c r="G20" s="10"/>
      <c r="H20" s="10"/>
      <c r="I20" s="10"/>
      <c r="J20" s="23" t="s">
        <v>168</v>
      </c>
      <c r="K20" s="10"/>
      <c r="L20" s="15"/>
      <c r="M20" s="10"/>
      <c r="N20" s="126"/>
    </row>
    <row r="21" spans="1:14" ht="15.75">
      <c r="A21" s="8"/>
      <c r="B21" s="10"/>
      <c r="C21" s="10"/>
      <c r="D21" s="10"/>
      <c r="E21" s="10"/>
      <c r="F21" s="10"/>
      <c r="G21" s="10"/>
      <c r="H21" s="10"/>
      <c r="I21" s="10"/>
      <c r="J21" s="10"/>
      <c r="K21" s="10"/>
      <c r="L21" s="25"/>
      <c r="M21" s="10"/>
      <c r="N21" s="126"/>
    </row>
    <row r="22" spans="1:14" ht="15.75">
      <c r="A22" s="8"/>
      <c r="B22" s="10"/>
      <c r="C22" s="175" t="s">
        <v>135</v>
      </c>
      <c r="D22" s="177" t="s">
        <v>139</v>
      </c>
      <c r="E22" s="177"/>
      <c r="F22" s="177" t="s">
        <v>150</v>
      </c>
      <c r="G22" s="177"/>
      <c r="H22" s="177" t="s">
        <v>159</v>
      </c>
      <c r="I22" s="195"/>
      <c r="J22" s="195"/>
      <c r="K22" s="15"/>
      <c r="L22" s="15"/>
      <c r="M22" s="10"/>
      <c r="N22" s="126"/>
    </row>
    <row r="23" spans="1:14" ht="15.75">
      <c r="A23" s="28"/>
      <c r="B23" s="29" t="s">
        <v>9</v>
      </c>
      <c r="C23" s="176" t="s">
        <v>136</v>
      </c>
      <c r="D23" s="30" t="s">
        <v>140</v>
      </c>
      <c r="E23" s="30"/>
      <c r="F23" s="30" t="s">
        <v>140</v>
      </c>
      <c r="G23" s="30"/>
      <c r="H23" s="30" t="s">
        <v>160</v>
      </c>
      <c r="I23" s="30"/>
      <c r="J23" s="30"/>
      <c r="K23" s="31"/>
      <c r="L23" s="31"/>
      <c r="M23" s="29"/>
      <c r="N23" s="126"/>
    </row>
    <row r="24" spans="1:14" ht="15.75">
      <c r="A24" s="123"/>
      <c r="B24" s="32" t="s">
        <v>10</v>
      </c>
      <c r="C24" s="32"/>
      <c r="D24" s="33" t="s">
        <v>140</v>
      </c>
      <c r="E24" s="33"/>
      <c r="F24" s="33" t="s">
        <v>140</v>
      </c>
      <c r="G24" s="33"/>
      <c r="H24" s="33" t="s">
        <v>160</v>
      </c>
      <c r="I24" s="30"/>
      <c r="J24" s="30"/>
      <c r="K24" s="31"/>
      <c r="L24" s="31"/>
      <c r="M24" s="29"/>
      <c r="N24" s="126"/>
    </row>
    <row r="25" spans="1:14" ht="15.75">
      <c r="A25" s="28"/>
      <c r="B25" s="29" t="s">
        <v>11</v>
      </c>
      <c r="C25" s="29"/>
      <c r="D25" s="34" t="s">
        <v>141</v>
      </c>
      <c r="E25" s="30"/>
      <c r="F25" s="34" t="s">
        <v>151</v>
      </c>
      <c r="G25" s="30"/>
      <c r="H25" s="34" t="s">
        <v>161</v>
      </c>
      <c r="I25" s="30"/>
      <c r="J25" s="34"/>
      <c r="K25" s="31"/>
      <c r="L25" s="31"/>
      <c r="M25" s="29"/>
      <c r="N25" s="126"/>
    </row>
    <row r="26" spans="1:14" ht="15.75">
      <c r="A26" s="28"/>
      <c r="B26" s="29"/>
      <c r="C26" s="29"/>
      <c r="D26" s="29"/>
      <c r="E26" s="30"/>
      <c r="F26" s="30"/>
      <c r="G26" s="30"/>
      <c r="H26" s="30"/>
      <c r="I26" s="30"/>
      <c r="J26" s="30"/>
      <c r="K26" s="31"/>
      <c r="L26" s="31"/>
      <c r="M26" s="29"/>
      <c r="N26" s="126"/>
    </row>
    <row r="27" spans="1:14" ht="15.75">
      <c r="A27" s="28"/>
      <c r="B27" s="29" t="s">
        <v>12</v>
      </c>
      <c r="C27" s="29"/>
      <c r="D27" s="35">
        <v>44350</v>
      </c>
      <c r="E27" s="36"/>
      <c r="F27" s="35">
        <v>119000</v>
      </c>
      <c r="G27" s="35"/>
      <c r="H27" s="35">
        <v>17650</v>
      </c>
      <c r="I27" s="35"/>
      <c r="J27" s="35"/>
      <c r="K27" s="37"/>
      <c r="L27" s="35">
        <f>H27+F27+D27</f>
        <v>181000</v>
      </c>
      <c r="M27" s="38"/>
      <c r="N27" s="126"/>
    </row>
    <row r="28" spans="1:14" ht="15.75">
      <c r="A28" s="28"/>
      <c r="B28" s="29" t="s">
        <v>13</v>
      </c>
      <c r="C28" s="125">
        <v>0.270969</v>
      </c>
      <c r="D28" s="35">
        <f>D27*C28</f>
        <v>12017.47515</v>
      </c>
      <c r="E28" s="36"/>
      <c r="F28" s="35">
        <v>119000</v>
      </c>
      <c r="G28" s="35"/>
      <c r="H28" s="35">
        <v>17650</v>
      </c>
      <c r="I28" s="35"/>
      <c r="J28" s="35"/>
      <c r="K28" s="37"/>
      <c r="L28" s="35">
        <f>H28+F28+D28</f>
        <v>148667.47515</v>
      </c>
      <c r="M28" s="38"/>
      <c r="N28" s="126"/>
    </row>
    <row r="29" spans="1:14" ht="15.75">
      <c r="A29" s="123"/>
      <c r="B29" s="32" t="s">
        <v>14</v>
      </c>
      <c r="C29" s="125">
        <v>0.206401</v>
      </c>
      <c r="D29" s="41">
        <f>D27*C29</f>
        <v>9153.88435</v>
      </c>
      <c r="E29" s="42"/>
      <c r="F29" s="41">
        <v>119000</v>
      </c>
      <c r="G29" s="41"/>
      <c r="H29" s="41">
        <v>17650</v>
      </c>
      <c r="I29" s="41"/>
      <c r="J29" s="41"/>
      <c r="K29" s="43"/>
      <c r="L29" s="41">
        <f>H29+F29+D29</f>
        <v>145803.88435</v>
      </c>
      <c r="M29" s="38"/>
      <c r="N29" s="126"/>
    </row>
    <row r="30" spans="1:14" ht="15.75">
      <c r="A30" s="28"/>
      <c r="B30" s="29" t="s">
        <v>15</v>
      </c>
      <c r="C30" s="39"/>
      <c r="D30" s="34" t="s">
        <v>142</v>
      </c>
      <c r="E30" s="29"/>
      <c r="F30" s="34" t="s">
        <v>145</v>
      </c>
      <c r="G30" s="34"/>
      <c r="H30" s="34" t="s">
        <v>162</v>
      </c>
      <c r="I30" s="34"/>
      <c r="J30" s="34"/>
      <c r="K30" s="31"/>
      <c r="L30" s="31"/>
      <c r="M30" s="29"/>
      <c r="N30" s="126"/>
    </row>
    <row r="31" spans="1:14" ht="15.75">
      <c r="A31" s="28"/>
      <c r="B31" s="29" t="s">
        <v>16</v>
      </c>
      <c r="C31" s="29"/>
      <c r="D31" s="44">
        <v>0.0639563</v>
      </c>
      <c r="E31" s="29"/>
      <c r="F31" s="44">
        <v>0.0639563</v>
      </c>
      <c r="G31" s="45"/>
      <c r="H31" s="44">
        <v>0.0679563</v>
      </c>
      <c r="I31" s="45"/>
      <c r="J31" s="44"/>
      <c r="K31" s="31"/>
      <c r="L31" s="45">
        <f>SUMPRODUCT(D31:H31,D28:H28)/L28</f>
        <v>0.06443118530984175</v>
      </c>
      <c r="M31" s="29"/>
      <c r="N31" s="126"/>
    </row>
    <row r="32" spans="1:14" ht="15.75">
      <c r="A32" s="28"/>
      <c r="B32" s="29" t="s">
        <v>17</v>
      </c>
      <c r="C32" s="29"/>
      <c r="D32" s="44">
        <v>0.0634625</v>
      </c>
      <c r="E32" s="29"/>
      <c r="F32" s="44">
        <v>0.0647625</v>
      </c>
      <c r="G32" s="45"/>
      <c r="H32" s="44">
        <v>0.0687625</v>
      </c>
      <c r="I32" s="45"/>
      <c r="J32" s="44"/>
      <c r="K32" s="31"/>
      <c r="L32" s="31"/>
      <c r="M32" s="29"/>
      <c r="N32" s="126"/>
    </row>
    <row r="33" spans="1:14" ht="15.75">
      <c r="A33" s="28"/>
      <c r="B33" s="29" t="s">
        <v>18</v>
      </c>
      <c r="C33" s="29"/>
      <c r="D33" s="34" t="s">
        <v>143</v>
      </c>
      <c r="E33" s="29"/>
      <c r="F33" s="34" t="s">
        <v>152</v>
      </c>
      <c r="G33" s="34"/>
      <c r="H33" s="34" t="s">
        <v>152</v>
      </c>
      <c r="I33" s="34"/>
      <c r="J33" s="34"/>
      <c r="K33" s="31"/>
      <c r="L33" s="31"/>
      <c r="M33" s="29"/>
      <c r="N33" s="126"/>
    </row>
    <row r="34" spans="1:14" ht="15.75">
      <c r="A34" s="28"/>
      <c r="B34" s="29" t="s">
        <v>19</v>
      </c>
      <c r="C34" s="29"/>
      <c r="D34" s="34" t="s">
        <v>144</v>
      </c>
      <c r="E34" s="29"/>
      <c r="F34" s="34" t="s">
        <v>153</v>
      </c>
      <c r="G34" s="34"/>
      <c r="H34" s="34" t="s">
        <v>153</v>
      </c>
      <c r="I34" s="34"/>
      <c r="J34" s="34"/>
      <c r="K34" s="31"/>
      <c r="L34" s="31"/>
      <c r="M34" s="29"/>
      <c r="N34" s="126"/>
    </row>
    <row r="35" spans="1:14" ht="15.75">
      <c r="A35" s="28"/>
      <c r="B35" s="29" t="s">
        <v>20</v>
      </c>
      <c r="C35" s="29"/>
      <c r="D35" s="34" t="s">
        <v>145</v>
      </c>
      <c r="E35" s="29"/>
      <c r="F35" s="34" t="s">
        <v>154</v>
      </c>
      <c r="G35" s="34"/>
      <c r="H35" s="34" t="s">
        <v>163</v>
      </c>
      <c r="I35" s="34"/>
      <c r="J35" s="34"/>
      <c r="K35" s="31"/>
      <c r="L35" s="31"/>
      <c r="M35" s="29"/>
      <c r="N35" s="126"/>
    </row>
    <row r="36" spans="1:14" ht="15.75">
      <c r="A36" s="28"/>
      <c r="B36" s="29"/>
      <c r="C36" s="29"/>
      <c r="D36" s="46"/>
      <c r="E36" s="46"/>
      <c r="F36" s="29"/>
      <c r="G36" s="46"/>
      <c r="H36" s="46"/>
      <c r="I36" s="46"/>
      <c r="J36" s="46"/>
      <c r="K36" s="46"/>
      <c r="L36" s="46"/>
      <c r="M36" s="29"/>
      <c r="N36" s="126"/>
    </row>
    <row r="37" spans="1:14" ht="15.75">
      <c r="A37" s="28"/>
      <c r="B37" s="29" t="s">
        <v>21</v>
      </c>
      <c r="C37" s="29"/>
      <c r="D37" s="29"/>
      <c r="E37" s="29"/>
      <c r="F37" s="29"/>
      <c r="G37" s="29"/>
      <c r="H37" s="29"/>
      <c r="I37" s="29"/>
      <c r="J37" s="29"/>
      <c r="K37" s="29"/>
      <c r="L37" s="45">
        <f>(H27)/(D27+F27)</f>
        <v>0.10805019895928987</v>
      </c>
      <c r="M37" s="29"/>
      <c r="N37" s="126"/>
    </row>
    <row r="38" spans="1:14" ht="15.75">
      <c r="A38" s="28"/>
      <c r="B38" s="29" t="s">
        <v>22</v>
      </c>
      <c r="C38" s="29"/>
      <c r="D38" s="29"/>
      <c r="E38" s="29"/>
      <c r="F38" s="29"/>
      <c r="G38" s="29"/>
      <c r="H38" s="29"/>
      <c r="I38" s="29"/>
      <c r="J38" s="29"/>
      <c r="K38" s="29"/>
      <c r="L38" s="45">
        <f>(H29)/(D29+F29)</f>
        <v>0.13772504898717103</v>
      </c>
      <c r="M38" s="29"/>
      <c r="N38" s="126"/>
    </row>
    <row r="39" spans="1:14" ht="15.75">
      <c r="A39" s="28"/>
      <c r="B39" s="29" t="s">
        <v>23</v>
      </c>
      <c r="C39" s="29"/>
      <c r="D39" s="29"/>
      <c r="E39" s="29"/>
      <c r="F39" s="29"/>
      <c r="G39" s="29"/>
      <c r="H39" s="29"/>
      <c r="I39" s="29"/>
      <c r="J39" s="34" t="s">
        <v>169</v>
      </c>
      <c r="K39" s="34" t="s">
        <v>177</v>
      </c>
      <c r="L39" s="35">
        <v>72850</v>
      </c>
      <c r="M39" s="29"/>
      <c r="N39" s="126"/>
    </row>
    <row r="40" spans="1:14" ht="15.75">
      <c r="A40" s="28"/>
      <c r="B40" s="29"/>
      <c r="C40" s="29"/>
      <c r="D40" s="29"/>
      <c r="E40" s="29"/>
      <c r="F40" s="29"/>
      <c r="G40" s="29"/>
      <c r="H40" s="29"/>
      <c r="I40" s="29"/>
      <c r="J40" s="29"/>
      <c r="K40" s="29"/>
      <c r="L40" s="47"/>
      <c r="M40" s="29"/>
      <c r="N40" s="126"/>
    </row>
    <row r="41" spans="1:14" ht="15.75">
      <c r="A41" s="28"/>
      <c r="B41" s="29" t="s">
        <v>24</v>
      </c>
      <c r="C41" s="29"/>
      <c r="D41" s="29"/>
      <c r="E41" s="29"/>
      <c r="F41" s="29"/>
      <c r="G41" s="29"/>
      <c r="H41" s="29"/>
      <c r="I41" s="29"/>
      <c r="J41" s="34"/>
      <c r="K41" s="34"/>
      <c r="L41" s="34" t="s">
        <v>181</v>
      </c>
      <c r="M41" s="29"/>
      <c r="N41" s="126"/>
    </row>
    <row r="42" spans="1:14" ht="15.75">
      <c r="A42" s="28"/>
      <c r="B42" s="32" t="s">
        <v>25</v>
      </c>
      <c r="C42" s="32"/>
      <c r="D42" s="32"/>
      <c r="E42" s="32"/>
      <c r="F42" s="32"/>
      <c r="G42" s="32"/>
      <c r="H42" s="32"/>
      <c r="I42" s="32"/>
      <c r="J42" s="48"/>
      <c r="K42" s="48"/>
      <c r="L42" s="49">
        <v>36922</v>
      </c>
      <c r="M42" s="29"/>
      <c r="N42" s="126"/>
    </row>
    <row r="43" spans="1:14" ht="15.75">
      <c r="A43" s="28"/>
      <c r="B43" s="29" t="s">
        <v>26</v>
      </c>
      <c r="C43" s="29"/>
      <c r="D43" s="29"/>
      <c r="E43" s="29"/>
      <c r="F43" s="29"/>
      <c r="G43" s="29"/>
      <c r="H43" s="29"/>
      <c r="I43" s="29">
        <f>L43-J43+1</f>
        <v>92</v>
      </c>
      <c r="J43" s="50">
        <v>36738</v>
      </c>
      <c r="K43" s="51"/>
      <c r="L43" s="50">
        <v>36829</v>
      </c>
      <c r="M43" s="29"/>
      <c r="N43" s="126"/>
    </row>
    <row r="44" spans="1:14" ht="15.75">
      <c r="A44" s="28"/>
      <c r="B44" s="29" t="s">
        <v>27</v>
      </c>
      <c r="C44" s="29"/>
      <c r="D44" s="29"/>
      <c r="E44" s="29"/>
      <c r="F44" s="29"/>
      <c r="G44" s="29"/>
      <c r="H44" s="29"/>
      <c r="I44" s="29">
        <f>L44-J44+1</f>
        <v>92</v>
      </c>
      <c r="J44" s="50">
        <v>36830</v>
      </c>
      <c r="K44" s="51"/>
      <c r="L44" s="50">
        <v>36921</v>
      </c>
      <c r="M44" s="29"/>
      <c r="N44" s="126"/>
    </row>
    <row r="45" spans="1:14" ht="15.75">
      <c r="A45" s="28"/>
      <c r="B45" s="29" t="s">
        <v>28</v>
      </c>
      <c r="C45" s="29"/>
      <c r="D45" s="29"/>
      <c r="E45" s="29"/>
      <c r="F45" s="29"/>
      <c r="G45" s="29"/>
      <c r="H45" s="29"/>
      <c r="I45" s="29"/>
      <c r="J45" s="50"/>
      <c r="K45" s="51"/>
      <c r="L45" s="50" t="s">
        <v>182</v>
      </c>
      <c r="M45" s="29"/>
      <c r="N45" s="126"/>
    </row>
    <row r="46" spans="1:14" ht="15.75">
      <c r="A46" s="28"/>
      <c r="B46" s="29" t="s">
        <v>29</v>
      </c>
      <c r="C46" s="29"/>
      <c r="D46" s="29"/>
      <c r="E46" s="29"/>
      <c r="F46" s="29"/>
      <c r="G46" s="29"/>
      <c r="H46" s="29"/>
      <c r="I46" s="29"/>
      <c r="J46" s="50"/>
      <c r="K46" s="51"/>
      <c r="L46" s="50">
        <v>36913</v>
      </c>
      <c r="M46" s="29"/>
      <c r="N46" s="126"/>
    </row>
    <row r="47" spans="1:14" ht="15.75">
      <c r="A47" s="28"/>
      <c r="B47" s="29"/>
      <c r="C47" s="29"/>
      <c r="D47" s="29"/>
      <c r="E47" s="29"/>
      <c r="F47" s="29"/>
      <c r="G47" s="29"/>
      <c r="H47" s="29"/>
      <c r="I47" s="29"/>
      <c r="J47" s="50"/>
      <c r="K47" s="51"/>
      <c r="L47" s="50"/>
      <c r="M47" s="29"/>
      <c r="N47" s="126"/>
    </row>
    <row r="48" spans="1:14" ht="15.75">
      <c r="A48" s="8"/>
      <c r="B48" s="10"/>
      <c r="C48" s="10"/>
      <c r="D48" s="10"/>
      <c r="E48" s="10"/>
      <c r="F48" s="10"/>
      <c r="G48" s="10"/>
      <c r="H48" s="10"/>
      <c r="I48" s="10"/>
      <c r="J48" s="52"/>
      <c r="K48" s="53"/>
      <c r="L48" s="52"/>
      <c r="M48" s="10"/>
      <c r="N48" s="126"/>
    </row>
    <row r="49" spans="1:14" ht="19.5" thickBot="1">
      <c r="A49" s="132"/>
      <c r="B49" s="133" t="s">
        <v>203</v>
      </c>
      <c r="C49" s="134"/>
      <c r="D49" s="134"/>
      <c r="E49" s="134"/>
      <c r="F49" s="134"/>
      <c r="G49" s="134"/>
      <c r="H49" s="134"/>
      <c r="I49" s="134"/>
      <c r="J49" s="134"/>
      <c r="K49" s="134"/>
      <c r="L49" s="135"/>
      <c r="M49" s="136"/>
      <c r="N49" s="126"/>
    </row>
    <row r="50" spans="1:14" ht="15.75">
      <c r="A50" s="2"/>
      <c r="B50" s="5"/>
      <c r="C50" s="5"/>
      <c r="D50" s="5"/>
      <c r="E50" s="5"/>
      <c r="F50" s="5"/>
      <c r="G50" s="5"/>
      <c r="H50" s="5"/>
      <c r="I50" s="5"/>
      <c r="J50" s="5"/>
      <c r="K50" s="5"/>
      <c r="L50" s="56"/>
      <c r="M50" s="5"/>
      <c r="N50" s="126"/>
    </row>
    <row r="51" spans="1:14" ht="15.75">
      <c r="A51" s="8"/>
      <c r="B51" s="57" t="s">
        <v>31</v>
      </c>
      <c r="C51" s="16"/>
      <c r="D51" s="10"/>
      <c r="E51" s="10"/>
      <c r="F51" s="10"/>
      <c r="G51" s="10"/>
      <c r="H51" s="10"/>
      <c r="I51" s="10"/>
      <c r="J51" s="10"/>
      <c r="K51" s="10"/>
      <c r="L51" s="58"/>
      <c r="M51" s="10"/>
      <c r="N51" s="126"/>
    </row>
    <row r="52" spans="1:14" ht="15.75">
      <c r="A52" s="8"/>
      <c r="B52" s="16"/>
      <c r="C52" s="16"/>
      <c r="D52" s="10"/>
      <c r="E52" s="10"/>
      <c r="F52" s="10"/>
      <c r="G52" s="10"/>
      <c r="H52" s="10"/>
      <c r="I52" s="10"/>
      <c r="J52" s="10"/>
      <c r="K52" s="10"/>
      <c r="L52" s="58"/>
      <c r="M52" s="10"/>
      <c r="N52" s="126"/>
    </row>
    <row r="53" spans="1:14" s="184" customFormat="1" ht="63">
      <c r="A53" s="178"/>
      <c r="B53" s="179" t="s">
        <v>32</v>
      </c>
      <c r="C53" s="180" t="s">
        <v>137</v>
      </c>
      <c r="D53" s="180" t="s">
        <v>146</v>
      </c>
      <c r="E53" s="180"/>
      <c r="F53" s="180" t="s">
        <v>155</v>
      </c>
      <c r="G53" s="180"/>
      <c r="H53" s="180" t="s">
        <v>164</v>
      </c>
      <c r="I53" s="180"/>
      <c r="J53" s="180" t="s">
        <v>170</v>
      </c>
      <c r="K53" s="180"/>
      <c r="L53" s="181" t="s">
        <v>183</v>
      </c>
      <c r="M53" s="182"/>
      <c r="N53" s="196"/>
    </row>
    <row r="54" spans="1:14" ht="15.75">
      <c r="A54" s="28"/>
      <c r="B54" s="29" t="s">
        <v>33</v>
      </c>
      <c r="C54" s="38">
        <v>180976</v>
      </c>
      <c r="D54" s="59">
        <v>148658</v>
      </c>
      <c r="E54" s="38"/>
      <c r="F54" s="38">
        <f>2854+3+1425</f>
        <v>4282</v>
      </c>
      <c r="G54" s="38"/>
      <c r="H54" s="38">
        <v>1425</v>
      </c>
      <c r="I54" s="38"/>
      <c r="J54" s="38">
        <v>0</v>
      </c>
      <c r="K54" s="38"/>
      <c r="L54" s="59">
        <f>D54-F54+H54-J54</f>
        <v>145801</v>
      </c>
      <c r="M54" s="29"/>
      <c r="N54" s="126"/>
    </row>
    <row r="55" spans="1:14" ht="15.75">
      <c r="A55" s="28"/>
      <c r="B55" s="29" t="s">
        <v>34</v>
      </c>
      <c r="C55" s="38">
        <v>24</v>
      </c>
      <c r="D55" s="59">
        <v>0</v>
      </c>
      <c r="E55" s="38"/>
      <c r="F55" s="38">
        <v>0</v>
      </c>
      <c r="G55" s="38"/>
      <c r="H55" s="38">
        <v>0</v>
      </c>
      <c r="I55" s="38"/>
      <c r="J55" s="38">
        <v>0</v>
      </c>
      <c r="K55" s="38"/>
      <c r="L55" s="59">
        <f>D55-F55</f>
        <v>0</v>
      </c>
      <c r="M55" s="29"/>
      <c r="N55" s="126"/>
    </row>
    <row r="56" spans="1:14" ht="15.75">
      <c r="A56" s="28"/>
      <c r="B56" s="29"/>
      <c r="C56" s="38"/>
      <c r="D56" s="59"/>
      <c r="E56" s="38"/>
      <c r="F56" s="38"/>
      <c r="G56" s="38"/>
      <c r="H56" s="38"/>
      <c r="I56" s="38"/>
      <c r="J56" s="38"/>
      <c r="K56" s="38"/>
      <c r="L56" s="59"/>
      <c r="M56" s="29"/>
      <c r="N56" s="126"/>
    </row>
    <row r="57" spans="1:14" ht="15.75">
      <c r="A57" s="28"/>
      <c r="B57" s="29" t="s">
        <v>35</v>
      </c>
      <c r="C57" s="38">
        <f>SUM(C54:C56)</f>
        <v>181000</v>
      </c>
      <c r="D57" s="60">
        <v>148658</v>
      </c>
      <c r="E57" s="38"/>
      <c r="F57" s="38">
        <f>SUM(F54:F56)</f>
        <v>4282</v>
      </c>
      <c r="G57" s="38"/>
      <c r="H57" s="38">
        <f>SUM(H54:H56)</f>
        <v>1425</v>
      </c>
      <c r="I57" s="38"/>
      <c r="J57" s="38">
        <f>SUM(J54:J56)</f>
        <v>0</v>
      </c>
      <c r="K57" s="38"/>
      <c r="L57" s="60">
        <f>SUM(L54:L56)</f>
        <v>145801</v>
      </c>
      <c r="M57" s="29"/>
      <c r="N57" s="126"/>
    </row>
    <row r="58" spans="1:14" ht="15.75">
      <c r="A58" s="28"/>
      <c r="B58" s="29"/>
      <c r="C58" s="38"/>
      <c r="D58" s="38"/>
      <c r="E58" s="38"/>
      <c r="F58" s="38"/>
      <c r="G58" s="38"/>
      <c r="H58" s="38"/>
      <c r="I58" s="38"/>
      <c r="J58" s="38"/>
      <c r="K58" s="38"/>
      <c r="L58" s="60"/>
      <c r="M58" s="29"/>
      <c r="N58" s="126"/>
    </row>
    <row r="59" spans="1:14" ht="15.75">
      <c r="A59" s="8"/>
      <c r="B59" s="155" t="s">
        <v>36</v>
      </c>
      <c r="C59" s="61"/>
      <c r="D59" s="61"/>
      <c r="E59" s="61"/>
      <c r="F59" s="61"/>
      <c r="G59" s="61"/>
      <c r="H59" s="61"/>
      <c r="I59" s="61"/>
      <c r="J59" s="61"/>
      <c r="K59" s="61"/>
      <c r="L59" s="62"/>
      <c r="M59" s="10"/>
      <c r="N59" s="126"/>
    </row>
    <row r="60" spans="1:14" ht="15.75">
      <c r="A60" s="8"/>
      <c r="B60" s="10"/>
      <c r="C60" s="61"/>
      <c r="D60" s="61"/>
      <c r="E60" s="61"/>
      <c r="F60" s="61"/>
      <c r="G60" s="61"/>
      <c r="H60" s="61"/>
      <c r="I60" s="61"/>
      <c r="J60" s="61"/>
      <c r="K60" s="61"/>
      <c r="L60" s="62"/>
      <c r="M60" s="10"/>
      <c r="N60" s="126"/>
    </row>
    <row r="61" spans="1:14" ht="15.75">
      <c r="A61" s="28"/>
      <c r="B61" s="29" t="s">
        <v>33</v>
      </c>
      <c r="C61" s="38"/>
      <c r="D61" s="38"/>
      <c r="E61" s="38"/>
      <c r="F61" s="38"/>
      <c r="G61" s="38"/>
      <c r="H61" s="38"/>
      <c r="I61" s="38"/>
      <c r="J61" s="38"/>
      <c r="K61" s="38"/>
      <c r="L61" s="60"/>
      <c r="M61" s="29"/>
      <c r="N61" s="126"/>
    </row>
    <row r="62" spans="1:14" ht="15.75">
      <c r="A62" s="28"/>
      <c r="B62" s="29" t="s">
        <v>34</v>
      </c>
      <c r="C62" s="38"/>
      <c r="D62" s="38"/>
      <c r="E62" s="38"/>
      <c r="F62" s="38"/>
      <c r="G62" s="38"/>
      <c r="H62" s="38"/>
      <c r="I62" s="38"/>
      <c r="J62" s="38"/>
      <c r="K62" s="38"/>
      <c r="L62" s="60"/>
      <c r="M62" s="29"/>
      <c r="N62" s="126"/>
    </row>
    <row r="63" spans="1:14" ht="15.75">
      <c r="A63" s="28"/>
      <c r="B63" s="29"/>
      <c r="C63" s="38"/>
      <c r="D63" s="38"/>
      <c r="E63" s="38"/>
      <c r="F63" s="38"/>
      <c r="G63" s="38"/>
      <c r="H63" s="38"/>
      <c r="I63" s="38"/>
      <c r="J63" s="38"/>
      <c r="K63" s="38"/>
      <c r="L63" s="60"/>
      <c r="M63" s="29"/>
      <c r="N63" s="126"/>
    </row>
    <row r="64" spans="1:14" ht="15.75">
      <c r="A64" s="28"/>
      <c r="B64" s="29" t="s">
        <v>35</v>
      </c>
      <c r="C64" s="38"/>
      <c r="D64" s="38"/>
      <c r="E64" s="38"/>
      <c r="F64" s="38"/>
      <c r="G64" s="38"/>
      <c r="H64" s="38"/>
      <c r="I64" s="38"/>
      <c r="J64" s="38"/>
      <c r="K64" s="38"/>
      <c r="L64" s="38"/>
      <c r="M64" s="29"/>
      <c r="N64" s="126"/>
    </row>
    <row r="65" spans="1:14" ht="15.75">
      <c r="A65" s="28"/>
      <c r="B65" s="29"/>
      <c r="C65" s="38"/>
      <c r="D65" s="38"/>
      <c r="E65" s="38"/>
      <c r="F65" s="38"/>
      <c r="G65" s="38"/>
      <c r="H65" s="38"/>
      <c r="I65" s="38"/>
      <c r="J65" s="38"/>
      <c r="K65" s="38"/>
      <c r="L65" s="38"/>
      <c r="M65" s="29"/>
      <c r="N65" s="126"/>
    </row>
    <row r="66" spans="1:14" ht="15.75">
      <c r="A66" s="28"/>
      <c r="B66" s="29" t="s">
        <v>37</v>
      </c>
      <c r="C66" s="38">
        <v>0</v>
      </c>
      <c r="D66" s="38">
        <v>0</v>
      </c>
      <c r="E66" s="38"/>
      <c r="F66" s="38"/>
      <c r="G66" s="38"/>
      <c r="H66" s="38"/>
      <c r="I66" s="38"/>
      <c r="J66" s="38"/>
      <c r="K66" s="38"/>
      <c r="L66" s="59">
        <f>D66-F66+H66-J66</f>
        <v>0</v>
      </c>
      <c r="M66" s="29"/>
      <c r="N66" s="126"/>
    </row>
    <row r="67" spans="1:14" ht="15.75">
      <c r="A67" s="28"/>
      <c r="B67" s="29" t="s">
        <v>38</v>
      </c>
      <c r="C67" s="38">
        <v>0</v>
      </c>
      <c r="D67" s="38">
        <v>0</v>
      </c>
      <c r="E67" s="38"/>
      <c r="F67" s="38"/>
      <c r="G67" s="38"/>
      <c r="H67" s="38"/>
      <c r="I67" s="38"/>
      <c r="J67" s="38"/>
      <c r="K67" s="38"/>
      <c r="L67" s="60">
        <v>0</v>
      </c>
      <c r="M67" s="29"/>
      <c r="N67" s="126"/>
    </row>
    <row r="68" spans="1:14" ht="15.75">
      <c r="A68" s="28"/>
      <c r="B68" s="29" t="s">
        <v>39</v>
      </c>
      <c r="C68" s="38">
        <v>0</v>
      </c>
      <c r="D68" s="38">
        <v>9</v>
      </c>
      <c r="E68" s="38"/>
      <c r="F68" s="38"/>
      <c r="G68" s="38"/>
      <c r="H68" s="38"/>
      <c r="I68" s="38"/>
      <c r="J68" s="38"/>
      <c r="K68" s="38"/>
      <c r="L68" s="60">
        <v>3</v>
      </c>
      <c r="M68" s="29"/>
      <c r="N68" s="126"/>
    </row>
    <row r="69" spans="1:14" ht="15.75">
      <c r="A69" s="28"/>
      <c r="B69" s="29" t="s">
        <v>40</v>
      </c>
      <c r="C69" s="60">
        <f>SUM(C57:C68)</f>
        <v>181000</v>
      </c>
      <c r="D69" s="60">
        <f>SUM(D57:D68)</f>
        <v>148667</v>
      </c>
      <c r="E69" s="38"/>
      <c r="F69" s="60"/>
      <c r="G69" s="38"/>
      <c r="H69" s="60"/>
      <c r="I69" s="38"/>
      <c r="J69" s="60"/>
      <c r="K69" s="38"/>
      <c r="L69" s="60">
        <f>SUM(L57:L68)</f>
        <v>145804</v>
      </c>
      <c r="M69" s="29"/>
      <c r="N69" s="126"/>
    </row>
    <row r="70" spans="1:14" ht="15.75">
      <c r="A70" s="28"/>
      <c r="B70" s="29"/>
      <c r="C70" s="38"/>
      <c r="D70" s="38"/>
      <c r="E70" s="38"/>
      <c r="F70" s="38"/>
      <c r="G70" s="38"/>
      <c r="H70" s="38"/>
      <c r="I70" s="38"/>
      <c r="J70" s="38"/>
      <c r="K70" s="38"/>
      <c r="L70" s="60"/>
      <c r="M70" s="29"/>
      <c r="N70" s="126"/>
    </row>
    <row r="71" spans="1:14" ht="15.75">
      <c r="A71" s="8"/>
      <c r="B71" s="10"/>
      <c r="C71" s="10"/>
      <c r="D71" s="10"/>
      <c r="E71" s="10"/>
      <c r="F71" s="10"/>
      <c r="G71" s="10"/>
      <c r="H71" s="10"/>
      <c r="I71" s="10"/>
      <c r="J71" s="10"/>
      <c r="K71" s="10"/>
      <c r="L71" s="10"/>
      <c r="M71" s="10"/>
      <c r="N71" s="126"/>
    </row>
    <row r="72" spans="1:14" ht="15.75">
      <c r="A72" s="8"/>
      <c r="B72" s="57" t="s">
        <v>41</v>
      </c>
      <c r="C72" s="17"/>
      <c r="D72" s="17"/>
      <c r="E72" s="17"/>
      <c r="F72" s="17"/>
      <c r="G72" s="17"/>
      <c r="H72" s="17"/>
      <c r="I72" s="21"/>
      <c r="J72" s="21" t="s">
        <v>171</v>
      </c>
      <c r="K72" s="21"/>
      <c r="L72" s="21" t="s">
        <v>184</v>
      </c>
      <c r="M72" s="10"/>
      <c r="N72" s="126"/>
    </row>
    <row r="73" spans="1:14" ht="15.75">
      <c r="A73" s="28"/>
      <c r="B73" s="29" t="s">
        <v>42</v>
      </c>
      <c r="C73" s="29"/>
      <c r="D73" s="29"/>
      <c r="E73" s="29"/>
      <c r="F73" s="29"/>
      <c r="G73" s="29"/>
      <c r="H73" s="29"/>
      <c r="I73" s="29"/>
      <c r="J73" s="38">
        <v>0</v>
      </c>
      <c r="K73" s="29"/>
      <c r="L73" s="59">
        <v>0</v>
      </c>
      <c r="M73" s="29"/>
      <c r="N73" s="126"/>
    </row>
    <row r="74" spans="1:14" ht="15.75">
      <c r="A74" s="28"/>
      <c r="B74" s="29" t="s">
        <v>43</v>
      </c>
      <c r="C74" s="46" t="s">
        <v>138</v>
      </c>
      <c r="D74" s="64">
        <f>L46</f>
        <v>36913</v>
      </c>
      <c r="E74" s="29"/>
      <c r="F74" s="29"/>
      <c r="G74" s="29"/>
      <c r="H74" s="29"/>
      <c r="I74" s="29"/>
      <c r="J74" s="38">
        <v>4289</v>
      </c>
      <c r="K74" s="29"/>
      <c r="L74" s="59"/>
      <c r="M74" s="29"/>
      <c r="N74" s="126"/>
    </row>
    <row r="75" spans="1:14" ht="15.75">
      <c r="A75" s="28"/>
      <c r="B75" s="29" t="s">
        <v>44</v>
      </c>
      <c r="C75" s="29"/>
      <c r="D75" s="29"/>
      <c r="E75" s="29"/>
      <c r="F75" s="29"/>
      <c r="G75" s="29"/>
      <c r="H75" s="29"/>
      <c r="I75" s="29"/>
      <c r="J75" s="38"/>
      <c r="K75" s="29"/>
      <c r="L75" s="59">
        <f>2538-15+1265+56+44-803+12</f>
        <v>3097</v>
      </c>
      <c r="M75" s="29"/>
      <c r="N75" s="126"/>
    </row>
    <row r="76" spans="1:14" ht="15.75">
      <c r="A76" s="28"/>
      <c r="B76" s="29" t="s">
        <v>45</v>
      </c>
      <c r="C76" s="29"/>
      <c r="D76" s="29"/>
      <c r="E76" s="29"/>
      <c r="F76" s="29"/>
      <c r="G76" s="29"/>
      <c r="H76" s="29"/>
      <c r="I76" s="29"/>
      <c r="J76" s="38"/>
      <c r="K76" s="29"/>
      <c r="L76" s="59">
        <v>128</v>
      </c>
      <c r="M76" s="29"/>
      <c r="N76" s="126"/>
    </row>
    <row r="77" spans="1:14" ht="15.75">
      <c r="A77" s="28"/>
      <c r="B77" s="29" t="s">
        <v>46</v>
      </c>
      <c r="C77" s="29"/>
      <c r="D77" s="29"/>
      <c r="E77" s="29"/>
      <c r="F77" s="29"/>
      <c r="G77" s="29"/>
      <c r="H77" s="29"/>
      <c r="I77" s="29"/>
      <c r="J77" s="38">
        <f>SUM(J73:J76)</f>
        <v>4289</v>
      </c>
      <c r="K77" s="29"/>
      <c r="L77" s="60">
        <f>SUM(L73:L76)</f>
        <v>3225</v>
      </c>
      <c r="M77" s="29"/>
      <c r="N77" s="126"/>
    </row>
    <row r="78" spans="1:14" ht="15.75">
      <c r="A78" s="28"/>
      <c r="B78" s="29" t="s">
        <v>47</v>
      </c>
      <c r="C78" s="29"/>
      <c r="D78" s="29"/>
      <c r="E78" s="29"/>
      <c r="F78" s="29"/>
      <c r="G78" s="29"/>
      <c r="H78" s="29"/>
      <c r="I78" s="29"/>
      <c r="J78" s="38">
        <v>0</v>
      </c>
      <c r="K78" s="29"/>
      <c r="L78" s="59">
        <v>0</v>
      </c>
      <c r="M78" s="29"/>
      <c r="N78" s="126"/>
    </row>
    <row r="79" spans="1:14" ht="15.75">
      <c r="A79" s="28"/>
      <c r="B79" s="29" t="s">
        <v>48</v>
      </c>
      <c r="C79" s="29"/>
      <c r="D79" s="29"/>
      <c r="E79" s="29"/>
      <c r="F79" s="29"/>
      <c r="G79" s="29"/>
      <c r="H79" s="29"/>
      <c r="I79" s="29"/>
      <c r="J79" s="38">
        <f>J77+J78</f>
        <v>4289</v>
      </c>
      <c r="K79" s="29"/>
      <c r="L79" s="60">
        <f>L77+L78</f>
        <v>3225</v>
      </c>
      <c r="M79" s="29"/>
      <c r="N79" s="126"/>
    </row>
    <row r="80" spans="1:14" ht="15.75">
      <c r="A80" s="28"/>
      <c r="B80" s="185" t="s">
        <v>49</v>
      </c>
      <c r="C80" s="65"/>
      <c r="D80" s="29"/>
      <c r="E80" s="29"/>
      <c r="F80" s="29"/>
      <c r="G80" s="29"/>
      <c r="H80" s="29"/>
      <c r="I80" s="29"/>
      <c r="J80" s="38"/>
      <c r="K80" s="29"/>
      <c r="L80" s="59"/>
      <c r="M80" s="29"/>
      <c r="N80" s="126"/>
    </row>
    <row r="81" spans="1:14" ht="15.75">
      <c r="A81" s="28">
        <v>1</v>
      </c>
      <c r="B81" s="29" t="s">
        <v>50</v>
      </c>
      <c r="C81" s="29"/>
      <c r="D81" s="29"/>
      <c r="E81" s="29"/>
      <c r="F81" s="29"/>
      <c r="G81" s="29"/>
      <c r="H81" s="29"/>
      <c r="I81" s="29"/>
      <c r="J81" s="29"/>
      <c r="K81" s="29"/>
      <c r="L81" s="59">
        <v>0</v>
      </c>
      <c r="M81" s="29"/>
      <c r="N81" s="126"/>
    </row>
    <row r="82" spans="1:14" ht="15.75">
      <c r="A82" s="28">
        <v>2</v>
      </c>
      <c r="B82" s="29" t="s">
        <v>51</v>
      </c>
      <c r="C82" s="29"/>
      <c r="D82" s="29"/>
      <c r="E82" s="29"/>
      <c r="F82" s="29"/>
      <c r="G82" s="29"/>
      <c r="H82" s="29"/>
      <c r="I82" s="29"/>
      <c r="J82" s="29"/>
      <c r="K82" s="29"/>
      <c r="L82" s="59">
        <v>-4</v>
      </c>
      <c r="M82" s="29"/>
      <c r="N82" s="126"/>
    </row>
    <row r="83" spans="1:14" ht="15.75">
      <c r="A83" s="28">
        <v>3</v>
      </c>
      <c r="B83" s="29" t="s">
        <v>52</v>
      </c>
      <c r="C83" s="29"/>
      <c r="D83" s="29"/>
      <c r="E83" s="29"/>
      <c r="F83" s="29"/>
      <c r="G83" s="29"/>
      <c r="H83" s="29"/>
      <c r="I83" s="29"/>
      <c r="J83" s="29"/>
      <c r="K83" s="29"/>
      <c r="L83" s="59">
        <f>-112-5</f>
        <v>-117</v>
      </c>
      <c r="M83" s="29"/>
      <c r="N83" s="126"/>
    </row>
    <row r="84" spans="1:14" ht="15.75">
      <c r="A84" s="28">
        <v>4</v>
      </c>
      <c r="B84" s="29" t="s">
        <v>53</v>
      </c>
      <c r="C84" s="29"/>
      <c r="D84" s="29"/>
      <c r="E84" s="29"/>
      <c r="F84" s="29"/>
      <c r="G84" s="29"/>
      <c r="H84" s="29"/>
      <c r="I84" s="29"/>
      <c r="J84" s="29"/>
      <c r="K84" s="29"/>
      <c r="L84" s="59">
        <v>-152</v>
      </c>
      <c r="M84" s="29"/>
      <c r="N84" s="126"/>
    </row>
    <row r="85" spans="1:14" ht="15.75">
      <c r="A85" s="28">
        <v>5</v>
      </c>
      <c r="B85" s="29" t="s">
        <v>54</v>
      </c>
      <c r="C85" s="29"/>
      <c r="D85" s="29"/>
      <c r="E85" s="29"/>
      <c r="F85" s="29"/>
      <c r="G85" s="29"/>
      <c r="H85" s="29"/>
      <c r="I85" s="29"/>
      <c r="J85" s="29"/>
      <c r="K85" s="29"/>
      <c r="L85" s="59">
        <v>-2112</v>
      </c>
      <c r="M85" s="29"/>
      <c r="N85" s="126"/>
    </row>
    <row r="86" spans="1:14" ht="15.75">
      <c r="A86" s="28">
        <v>6</v>
      </c>
      <c r="B86" s="29" t="s">
        <v>55</v>
      </c>
      <c r="C86" s="29"/>
      <c r="D86" s="29"/>
      <c r="E86" s="29"/>
      <c r="F86" s="29"/>
      <c r="G86" s="29"/>
      <c r="H86" s="29"/>
      <c r="I86" s="29"/>
      <c r="J86" s="29"/>
      <c r="K86" s="29"/>
      <c r="L86" s="59">
        <v>-3</v>
      </c>
      <c r="M86" s="29"/>
      <c r="N86" s="126"/>
    </row>
    <row r="87" spans="1:14" ht="15.75">
      <c r="A87" s="28">
        <v>7</v>
      </c>
      <c r="B87" s="29" t="s">
        <v>56</v>
      </c>
      <c r="C87" s="29"/>
      <c r="D87" s="29"/>
      <c r="E87" s="29"/>
      <c r="F87" s="29"/>
      <c r="G87" s="29"/>
      <c r="H87" s="29"/>
      <c r="I87" s="29"/>
      <c r="J87" s="29"/>
      <c r="K87" s="29"/>
      <c r="L87" s="59">
        <v>-302</v>
      </c>
      <c r="M87" s="29"/>
      <c r="N87" s="126"/>
    </row>
    <row r="88" spans="1:14" ht="15.75">
      <c r="A88" s="28">
        <v>8</v>
      </c>
      <c r="B88" s="29" t="s">
        <v>57</v>
      </c>
      <c r="C88" s="29"/>
      <c r="D88" s="29"/>
      <c r="E88" s="29"/>
      <c r="F88" s="29"/>
      <c r="G88" s="29"/>
      <c r="H88" s="29"/>
      <c r="I88" s="29"/>
      <c r="J88" s="29"/>
      <c r="K88" s="29"/>
      <c r="L88" s="59">
        <v>0</v>
      </c>
      <c r="M88" s="29"/>
      <c r="N88" s="126"/>
    </row>
    <row r="89" spans="1:14" ht="15.75">
      <c r="A89" s="28">
        <v>9</v>
      </c>
      <c r="B89" s="29" t="s">
        <v>58</v>
      </c>
      <c r="C89" s="29"/>
      <c r="D89" s="29"/>
      <c r="E89" s="29"/>
      <c r="F89" s="29"/>
      <c r="G89" s="29"/>
      <c r="H89" s="29"/>
      <c r="I89" s="29"/>
      <c r="J89" s="29"/>
      <c r="K89" s="29"/>
      <c r="L89" s="59">
        <v>-3</v>
      </c>
      <c r="M89" s="29"/>
      <c r="N89" s="126"/>
    </row>
    <row r="90" spans="1:14" ht="15.75">
      <c r="A90" s="28">
        <v>10</v>
      </c>
      <c r="B90" s="29" t="s">
        <v>59</v>
      </c>
      <c r="C90" s="29"/>
      <c r="D90" s="29"/>
      <c r="E90" s="29"/>
      <c r="F90" s="29"/>
      <c r="G90" s="29"/>
      <c r="H90" s="29"/>
      <c r="I90" s="29"/>
      <c r="J90" s="29"/>
      <c r="K90" s="29"/>
      <c r="L90" s="59">
        <v>-119</v>
      </c>
      <c r="M90" s="29"/>
      <c r="N90" s="126"/>
    </row>
    <row r="91" spans="1:14" ht="15.75">
      <c r="A91" s="28">
        <v>11</v>
      </c>
      <c r="B91" s="29" t="s">
        <v>60</v>
      </c>
      <c r="C91" s="29"/>
      <c r="D91" s="29"/>
      <c r="E91" s="29"/>
      <c r="F91" s="29"/>
      <c r="G91" s="29"/>
      <c r="H91" s="29"/>
      <c r="I91" s="29"/>
      <c r="J91" s="29"/>
      <c r="K91" s="29"/>
      <c r="L91" s="59">
        <v>0</v>
      </c>
      <c r="M91" s="29"/>
      <c r="N91" s="126"/>
    </row>
    <row r="92" spans="1:14" ht="15.75">
      <c r="A92" s="28">
        <v>12</v>
      </c>
      <c r="B92" s="29" t="s">
        <v>61</v>
      </c>
      <c r="C92" s="29"/>
      <c r="D92" s="29"/>
      <c r="E92" s="29"/>
      <c r="F92" s="29"/>
      <c r="G92" s="29"/>
      <c r="H92" s="29"/>
      <c r="I92" s="29"/>
      <c r="J92" s="29"/>
      <c r="K92" s="29"/>
      <c r="L92" s="59">
        <f>-L79-SUM(L82:L91)</f>
        <v>-413</v>
      </c>
      <c r="M92" s="29"/>
      <c r="N92" s="126"/>
    </row>
    <row r="93" spans="1:14" ht="15.75">
      <c r="A93" s="28"/>
      <c r="B93" s="185" t="s">
        <v>62</v>
      </c>
      <c r="C93" s="65"/>
      <c r="D93" s="29"/>
      <c r="E93" s="29"/>
      <c r="F93" s="29"/>
      <c r="G93" s="29"/>
      <c r="H93" s="29"/>
      <c r="I93" s="29"/>
      <c r="J93" s="29"/>
      <c r="K93" s="29"/>
      <c r="L93" s="66"/>
      <c r="M93" s="29"/>
      <c r="N93" s="126"/>
    </row>
    <row r="94" spans="1:14" ht="15.75">
      <c r="A94" s="28"/>
      <c r="B94" s="29" t="s">
        <v>63</v>
      </c>
      <c r="C94" s="65"/>
      <c r="D94" s="29"/>
      <c r="E94" s="29"/>
      <c r="F94" s="29"/>
      <c r="G94" s="29"/>
      <c r="H94" s="29"/>
      <c r="I94" s="29"/>
      <c r="J94" s="38">
        <f>-J138</f>
        <v>-6</v>
      </c>
      <c r="K94" s="38"/>
      <c r="L94" s="59"/>
      <c r="M94" s="29"/>
      <c r="N94" s="126"/>
    </row>
    <row r="95" spans="1:14" ht="15.75">
      <c r="A95" s="28"/>
      <c r="B95" s="29" t="s">
        <v>64</v>
      </c>
      <c r="C95" s="29"/>
      <c r="D95" s="29"/>
      <c r="E95" s="29"/>
      <c r="F95" s="29"/>
      <c r="G95" s="29"/>
      <c r="H95" s="29"/>
      <c r="I95" s="29"/>
      <c r="J95" s="38">
        <f>-H138</f>
        <v>-1419</v>
      </c>
      <c r="K95" s="38"/>
      <c r="L95" s="59"/>
      <c r="M95" s="29"/>
      <c r="N95" s="126"/>
    </row>
    <row r="96" spans="1:14" ht="15.75">
      <c r="A96" s="28"/>
      <c r="B96" s="29" t="s">
        <v>65</v>
      </c>
      <c r="C96" s="29"/>
      <c r="D96" s="29"/>
      <c r="E96" s="29"/>
      <c r="F96" s="29"/>
      <c r="G96" s="29"/>
      <c r="H96" s="29"/>
      <c r="I96" s="29"/>
      <c r="J96" s="38">
        <v>-2864</v>
      </c>
      <c r="K96" s="38"/>
      <c r="L96" s="59"/>
      <c r="M96" s="29"/>
      <c r="N96" s="126"/>
    </row>
    <row r="97" spans="1:14" ht="15.75">
      <c r="A97" s="28"/>
      <c r="B97" s="29" t="s">
        <v>66</v>
      </c>
      <c r="C97" s="29"/>
      <c r="D97" s="29"/>
      <c r="E97" s="29"/>
      <c r="F97" s="29"/>
      <c r="G97" s="29"/>
      <c r="H97" s="29"/>
      <c r="I97" s="29"/>
      <c r="J97" s="38">
        <v>0</v>
      </c>
      <c r="K97" s="38"/>
      <c r="L97" s="59"/>
      <c r="M97" s="29"/>
      <c r="N97" s="126"/>
    </row>
    <row r="98" spans="1:14" ht="15.75">
      <c r="A98" s="28"/>
      <c r="B98" s="29" t="s">
        <v>67</v>
      </c>
      <c r="C98" s="29"/>
      <c r="D98" s="29"/>
      <c r="E98" s="29"/>
      <c r="F98" s="29"/>
      <c r="G98" s="29"/>
      <c r="H98" s="29"/>
      <c r="I98" s="29"/>
      <c r="J98" s="38">
        <f>SUM(J80:J97)</f>
        <v>-4289</v>
      </c>
      <c r="K98" s="38"/>
      <c r="L98" s="38">
        <f>SUM(L80:L97)</f>
        <v>-3225</v>
      </c>
      <c r="M98" s="29"/>
      <c r="N98" s="126"/>
    </row>
    <row r="99" spans="1:14" ht="15.75">
      <c r="A99" s="28"/>
      <c r="B99" s="29" t="s">
        <v>68</v>
      </c>
      <c r="C99" s="29"/>
      <c r="D99" s="29"/>
      <c r="E99" s="29"/>
      <c r="F99" s="29"/>
      <c r="G99" s="29"/>
      <c r="H99" s="29"/>
      <c r="I99" s="29"/>
      <c r="J99" s="38">
        <f>J79+J98</f>
        <v>0</v>
      </c>
      <c r="K99" s="38"/>
      <c r="L99" s="38">
        <f>L79+L98</f>
        <v>0</v>
      </c>
      <c r="M99" s="29"/>
      <c r="N99" s="126"/>
    </row>
    <row r="100" spans="1:14" ht="15.75">
      <c r="A100" s="28"/>
      <c r="B100" s="29"/>
      <c r="C100" s="29"/>
      <c r="D100" s="29"/>
      <c r="E100" s="29"/>
      <c r="F100" s="29"/>
      <c r="G100" s="29"/>
      <c r="H100" s="29"/>
      <c r="I100" s="29"/>
      <c r="J100" s="38"/>
      <c r="K100" s="38"/>
      <c r="L100" s="38"/>
      <c r="M100" s="29"/>
      <c r="N100" s="126"/>
    </row>
    <row r="101" spans="1:14" ht="15.75">
      <c r="A101" s="8"/>
      <c r="B101" s="10"/>
      <c r="C101" s="10"/>
      <c r="D101" s="10"/>
      <c r="E101" s="10"/>
      <c r="F101" s="10"/>
      <c r="G101" s="10"/>
      <c r="H101" s="10"/>
      <c r="I101" s="10"/>
      <c r="J101" s="10"/>
      <c r="K101" s="10"/>
      <c r="L101" s="58"/>
      <c r="M101" s="10"/>
      <c r="N101" s="126"/>
    </row>
    <row r="102" spans="1:14" ht="19.5" thickBot="1">
      <c r="A102" s="132"/>
      <c r="B102" s="133" t="s">
        <v>203</v>
      </c>
      <c r="C102" s="134"/>
      <c r="D102" s="134"/>
      <c r="E102" s="134"/>
      <c r="F102" s="134"/>
      <c r="G102" s="134"/>
      <c r="H102" s="134"/>
      <c r="I102" s="134"/>
      <c r="J102" s="134"/>
      <c r="K102" s="134"/>
      <c r="L102" s="140"/>
      <c r="M102" s="136"/>
      <c r="N102" s="126"/>
    </row>
    <row r="103" spans="1:14" ht="15.75">
      <c r="A103" s="2"/>
      <c r="B103" s="77" t="s">
        <v>69</v>
      </c>
      <c r="C103" s="18"/>
      <c r="D103" s="5"/>
      <c r="E103" s="5"/>
      <c r="F103" s="5"/>
      <c r="G103" s="5"/>
      <c r="H103" s="5"/>
      <c r="I103" s="5"/>
      <c r="J103" s="5"/>
      <c r="K103" s="5"/>
      <c r="L103" s="56"/>
      <c r="M103" s="5"/>
      <c r="N103" s="126"/>
    </row>
    <row r="104" spans="1:14" ht="15.75">
      <c r="A104" s="8"/>
      <c r="B104" s="24"/>
      <c r="C104" s="16"/>
      <c r="D104" s="10"/>
      <c r="E104" s="10"/>
      <c r="F104" s="10"/>
      <c r="G104" s="10"/>
      <c r="H104" s="10"/>
      <c r="I104" s="10"/>
      <c r="J104" s="10"/>
      <c r="K104" s="10"/>
      <c r="L104" s="58"/>
      <c r="M104" s="10"/>
      <c r="N104" s="126"/>
    </row>
    <row r="105" spans="1:14" ht="15.75">
      <c r="A105" s="8"/>
      <c r="B105" s="186" t="s">
        <v>70</v>
      </c>
      <c r="C105" s="16"/>
      <c r="D105" s="10"/>
      <c r="E105" s="10"/>
      <c r="F105" s="10"/>
      <c r="G105" s="10"/>
      <c r="H105" s="10"/>
      <c r="I105" s="10"/>
      <c r="J105" s="10"/>
      <c r="K105" s="10"/>
      <c r="L105" s="58"/>
      <c r="M105" s="10"/>
      <c r="N105" s="126"/>
    </row>
    <row r="106" spans="1:14" ht="15.75">
      <c r="A106" s="28"/>
      <c r="B106" s="29" t="s">
        <v>71</v>
      </c>
      <c r="C106" s="29"/>
      <c r="D106" s="29"/>
      <c r="E106" s="29"/>
      <c r="F106" s="29"/>
      <c r="G106" s="29"/>
      <c r="H106" s="29"/>
      <c r="I106" s="29"/>
      <c r="J106" s="29"/>
      <c r="K106" s="29"/>
      <c r="L106" s="59">
        <v>3620</v>
      </c>
      <c r="M106" s="29"/>
      <c r="N106" s="126"/>
    </row>
    <row r="107" spans="1:14" ht="15.75">
      <c r="A107" s="28"/>
      <c r="B107" s="29" t="s">
        <v>72</v>
      </c>
      <c r="C107" s="29"/>
      <c r="D107" s="29"/>
      <c r="E107" s="29"/>
      <c r="F107" s="29"/>
      <c r="G107" s="29"/>
      <c r="H107" s="29"/>
      <c r="I107" s="29"/>
      <c r="J107" s="29"/>
      <c r="K107" s="29"/>
      <c r="L107" s="59">
        <v>3620</v>
      </c>
      <c r="M107" s="29"/>
      <c r="N107" s="126"/>
    </row>
    <row r="108" spans="1:14" ht="15.75">
      <c r="A108" s="28"/>
      <c r="B108" s="29" t="s">
        <v>73</v>
      </c>
      <c r="C108" s="29"/>
      <c r="D108" s="29"/>
      <c r="E108" s="29"/>
      <c r="F108" s="29"/>
      <c r="G108" s="29"/>
      <c r="H108" s="29"/>
      <c r="I108" s="29"/>
      <c r="J108" s="29"/>
      <c r="K108" s="29"/>
      <c r="L108" s="59">
        <v>0</v>
      </c>
      <c r="M108" s="29"/>
      <c r="N108" s="126"/>
    </row>
    <row r="109" spans="1:14" ht="15.75">
      <c r="A109" s="28"/>
      <c r="B109" s="29" t="s">
        <v>74</v>
      </c>
      <c r="C109" s="29"/>
      <c r="D109" s="29"/>
      <c r="E109" s="29"/>
      <c r="F109" s="29"/>
      <c r="G109" s="29"/>
      <c r="H109" s="29"/>
      <c r="I109" s="29"/>
      <c r="J109" s="29"/>
      <c r="K109" s="29"/>
      <c r="L109" s="59">
        <v>0</v>
      </c>
      <c r="M109" s="29"/>
      <c r="N109" s="126"/>
    </row>
    <row r="110" spans="1:14" ht="15.75">
      <c r="A110" s="28"/>
      <c r="B110" s="29" t="s">
        <v>75</v>
      </c>
      <c r="C110" s="29"/>
      <c r="D110" s="29"/>
      <c r="E110" s="29"/>
      <c r="F110" s="29"/>
      <c r="G110" s="29"/>
      <c r="H110" s="29"/>
      <c r="I110" s="29"/>
      <c r="J110" s="29"/>
      <c r="K110" s="29"/>
      <c r="L110" s="59">
        <v>0</v>
      </c>
      <c r="M110" s="29"/>
      <c r="N110" s="126"/>
    </row>
    <row r="111" spans="1:14" ht="15.75">
      <c r="A111" s="28"/>
      <c r="B111" s="29" t="s">
        <v>54</v>
      </c>
      <c r="C111" s="29"/>
      <c r="D111" s="29"/>
      <c r="E111" s="29"/>
      <c r="F111" s="29"/>
      <c r="G111" s="29"/>
      <c r="H111" s="29"/>
      <c r="I111" s="29"/>
      <c r="J111" s="29"/>
      <c r="K111" s="29"/>
      <c r="L111" s="59">
        <v>0</v>
      </c>
      <c r="M111" s="29"/>
      <c r="N111" s="126"/>
    </row>
    <row r="112" spans="1:14" ht="15.75">
      <c r="A112" s="28"/>
      <c r="B112" s="29" t="s">
        <v>56</v>
      </c>
      <c r="C112" s="29"/>
      <c r="D112" s="29"/>
      <c r="E112" s="29"/>
      <c r="F112" s="29"/>
      <c r="G112" s="29"/>
      <c r="H112" s="29"/>
      <c r="I112" s="29"/>
      <c r="J112" s="29"/>
      <c r="K112" s="29"/>
      <c r="L112" s="59">
        <v>0</v>
      </c>
      <c r="M112" s="29"/>
      <c r="N112" s="126"/>
    </row>
    <row r="113" spans="1:14" ht="15.75">
      <c r="A113" s="28"/>
      <c r="B113" s="29" t="s">
        <v>76</v>
      </c>
      <c r="C113" s="29"/>
      <c r="D113" s="29"/>
      <c r="E113" s="29"/>
      <c r="F113" s="29"/>
      <c r="G113" s="29"/>
      <c r="H113" s="29"/>
      <c r="I113" s="29"/>
      <c r="J113" s="29"/>
      <c r="K113" s="29"/>
      <c r="L113" s="59">
        <f>SUM(L107:L111)</f>
        <v>3620</v>
      </c>
      <c r="M113" s="29"/>
      <c r="N113" s="126"/>
    </row>
    <row r="114" spans="1:14" ht="15.75">
      <c r="A114" s="28"/>
      <c r="B114" s="29"/>
      <c r="C114" s="29"/>
      <c r="D114" s="29"/>
      <c r="E114" s="29"/>
      <c r="F114" s="29"/>
      <c r="G114" s="29"/>
      <c r="H114" s="29"/>
      <c r="I114" s="29"/>
      <c r="J114" s="29"/>
      <c r="K114" s="29"/>
      <c r="L114" s="67"/>
      <c r="M114" s="29"/>
      <c r="N114" s="126"/>
    </row>
    <row r="115" spans="1:14" ht="15.75">
      <c r="A115" s="8"/>
      <c r="B115" s="186" t="s">
        <v>38</v>
      </c>
      <c r="C115" s="10"/>
      <c r="D115" s="10"/>
      <c r="E115" s="10"/>
      <c r="F115" s="10"/>
      <c r="G115" s="10"/>
      <c r="H115" s="10"/>
      <c r="I115" s="10"/>
      <c r="J115" s="10"/>
      <c r="K115" s="10"/>
      <c r="L115" s="58"/>
      <c r="M115" s="10"/>
      <c r="N115" s="126"/>
    </row>
    <row r="116" spans="1:14" ht="15.75">
      <c r="A116" s="28"/>
      <c r="B116" s="29" t="s">
        <v>77</v>
      </c>
      <c r="C116" s="29"/>
      <c r="D116" s="68"/>
      <c r="E116" s="29"/>
      <c r="F116" s="29"/>
      <c r="G116" s="29"/>
      <c r="H116" s="29"/>
      <c r="I116" s="29"/>
      <c r="J116" s="29"/>
      <c r="K116" s="29"/>
      <c r="L116" s="69" t="s">
        <v>173</v>
      </c>
      <c r="M116" s="29"/>
      <c r="N116" s="126"/>
    </row>
    <row r="117" spans="1:14" ht="15.75">
      <c r="A117" s="28"/>
      <c r="B117" s="29" t="s">
        <v>78</v>
      </c>
      <c r="C117" s="31"/>
      <c r="D117" s="31"/>
      <c r="E117" s="31"/>
      <c r="F117" s="31"/>
      <c r="G117" s="31"/>
      <c r="H117" s="31"/>
      <c r="I117" s="31"/>
      <c r="J117" s="31"/>
      <c r="K117" s="31"/>
      <c r="L117" s="69" t="s">
        <v>173</v>
      </c>
      <c r="M117" s="29"/>
      <c r="N117" s="126"/>
    </row>
    <row r="118" spans="1:14" ht="15.75">
      <c r="A118" s="28"/>
      <c r="B118" s="29" t="s">
        <v>79</v>
      </c>
      <c r="C118" s="29"/>
      <c r="D118" s="29"/>
      <c r="E118" s="29"/>
      <c r="F118" s="29"/>
      <c r="G118" s="29"/>
      <c r="H118" s="29"/>
      <c r="I118" s="29"/>
      <c r="J118" s="29"/>
      <c r="K118" s="29"/>
      <c r="L118" s="69" t="s">
        <v>173</v>
      </c>
      <c r="M118" s="29"/>
      <c r="N118" s="126"/>
    </row>
    <row r="119" spans="1:14" ht="15.75">
      <c r="A119" s="28"/>
      <c r="B119" s="29" t="s">
        <v>80</v>
      </c>
      <c r="C119" s="29"/>
      <c r="D119" s="29"/>
      <c r="E119" s="29"/>
      <c r="F119" s="29"/>
      <c r="G119" s="29"/>
      <c r="H119" s="29"/>
      <c r="I119" s="29"/>
      <c r="J119" s="29"/>
      <c r="K119" s="29"/>
      <c r="L119" s="69" t="s">
        <v>173</v>
      </c>
      <c r="M119" s="29"/>
      <c r="N119" s="126"/>
    </row>
    <row r="120" spans="1:14" ht="15.75">
      <c r="A120" s="28"/>
      <c r="B120" s="29"/>
      <c r="C120" s="29"/>
      <c r="D120" s="29"/>
      <c r="E120" s="29"/>
      <c r="F120" s="29"/>
      <c r="G120" s="29"/>
      <c r="H120" s="29"/>
      <c r="I120" s="29"/>
      <c r="J120" s="29"/>
      <c r="K120" s="29"/>
      <c r="L120" s="67"/>
      <c r="M120" s="29"/>
      <c r="N120" s="126"/>
    </row>
    <row r="121" spans="1:14" ht="15.75">
      <c r="A121" s="8"/>
      <c r="B121" s="186" t="s">
        <v>81</v>
      </c>
      <c r="C121" s="16"/>
      <c r="D121" s="10"/>
      <c r="E121" s="10"/>
      <c r="F121" s="10"/>
      <c r="G121" s="10"/>
      <c r="H121" s="10"/>
      <c r="I121" s="10"/>
      <c r="J121" s="10"/>
      <c r="K121" s="10"/>
      <c r="L121" s="70"/>
      <c r="M121" s="10"/>
      <c r="N121" s="126"/>
    </row>
    <row r="122" spans="1:14" ht="15.75">
      <c r="A122" s="28"/>
      <c r="B122" s="29" t="s">
        <v>82</v>
      </c>
      <c r="C122" s="29"/>
      <c r="D122" s="29"/>
      <c r="E122" s="29"/>
      <c r="F122" s="29"/>
      <c r="G122" s="29"/>
      <c r="H122" s="29"/>
      <c r="I122" s="29"/>
      <c r="J122" s="29"/>
      <c r="K122" s="29"/>
      <c r="L122" s="59">
        <v>0</v>
      </c>
      <c r="M122" s="29"/>
      <c r="N122" s="126"/>
    </row>
    <row r="123" spans="1:14" ht="15.75">
      <c r="A123" s="28"/>
      <c r="B123" s="29" t="s">
        <v>83</v>
      </c>
      <c r="C123" s="29"/>
      <c r="D123" s="29"/>
      <c r="E123" s="29"/>
      <c r="F123" s="29"/>
      <c r="G123" s="29"/>
      <c r="H123" s="29"/>
      <c r="I123" s="29"/>
      <c r="J123" s="29"/>
      <c r="K123" s="29"/>
      <c r="L123" s="59">
        <v>3</v>
      </c>
      <c r="M123" s="29"/>
      <c r="N123" s="126"/>
    </row>
    <row r="124" spans="1:14" ht="15.75">
      <c r="A124" s="28"/>
      <c r="B124" s="29" t="s">
        <v>84</v>
      </c>
      <c r="C124" s="29"/>
      <c r="D124" s="29"/>
      <c r="E124" s="29"/>
      <c r="F124" s="29"/>
      <c r="G124" s="29"/>
      <c r="H124" s="29"/>
      <c r="I124" s="29"/>
      <c r="J124" s="29"/>
      <c r="K124" s="29"/>
      <c r="L124" s="59">
        <f>L123+L122</f>
        <v>3</v>
      </c>
      <c r="M124" s="29"/>
      <c r="N124" s="126"/>
    </row>
    <row r="125" spans="1:14" ht="15.75">
      <c r="A125" s="28"/>
      <c r="B125" s="29" t="s">
        <v>85</v>
      </c>
      <c r="C125" s="29"/>
      <c r="D125" s="29"/>
      <c r="E125" s="29"/>
      <c r="F125" s="29"/>
      <c r="G125" s="29"/>
      <c r="H125" s="71"/>
      <c r="I125" s="29"/>
      <c r="J125" s="29"/>
      <c r="K125" s="29"/>
      <c r="L125" s="59">
        <f>L89</f>
        <v>-3</v>
      </c>
      <c r="M125" s="29"/>
      <c r="N125" s="126"/>
    </row>
    <row r="126" spans="1:14" ht="15.75">
      <c r="A126" s="28"/>
      <c r="B126" s="29" t="s">
        <v>86</v>
      </c>
      <c r="C126" s="29"/>
      <c r="D126" s="29"/>
      <c r="E126" s="29"/>
      <c r="F126" s="29"/>
      <c r="G126" s="29"/>
      <c r="H126" s="29"/>
      <c r="I126" s="29"/>
      <c r="J126" s="29"/>
      <c r="K126" s="29"/>
      <c r="L126" s="59">
        <f>L124+L125</f>
        <v>0</v>
      </c>
      <c r="M126" s="29"/>
      <c r="N126" s="126"/>
    </row>
    <row r="127" spans="1:14" ht="15.75">
      <c r="A127" s="28"/>
      <c r="B127" s="29"/>
      <c r="C127" s="29"/>
      <c r="D127" s="29"/>
      <c r="E127" s="29"/>
      <c r="F127" s="29"/>
      <c r="G127" s="29"/>
      <c r="H127" s="29"/>
      <c r="I127" s="29"/>
      <c r="J127" s="29"/>
      <c r="K127" s="29"/>
      <c r="L127" s="67"/>
      <c r="M127" s="29"/>
      <c r="N127" s="126"/>
    </row>
    <row r="128" spans="1:14" ht="15.75">
      <c r="A128" s="2"/>
      <c r="B128" s="5"/>
      <c r="C128" s="5"/>
      <c r="D128" s="5"/>
      <c r="E128" s="5"/>
      <c r="F128" s="5"/>
      <c r="G128" s="5"/>
      <c r="H128" s="5"/>
      <c r="I128" s="5"/>
      <c r="J128" s="5"/>
      <c r="K128" s="5"/>
      <c r="L128" s="56"/>
      <c r="M128" s="5"/>
      <c r="N128" s="126"/>
    </row>
    <row r="129" spans="1:14" ht="15.75">
      <c r="A129" s="8"/>
      <c r="B129" s="186" t="s">
        <v>87</v>
      </c>
      <c r="C129" s="16"/>
      <c r="D129" s="10"/>
      <c r="E129" s="10"/>
      <c r="F129" s="10"/>
      <c r="G129" s="10"/>
      <c r="H129" s="10"/>
      <c r="I129" s="10"/>
      <c r="J129" s="10"/>
      <c r="K129" s="10"/>
      <c r="L129" s="58"/>
      <c r="M129" s="10"/>
      <c r="N129" s="126"/>
    </row>
    <row r="130" spans="1:14" ht="15.75">
      <c r="A130" s="8"/>
      <c r="B130" s="24"/>
      <c r="C130" s="16"/>
      <c r="D130" s="10"/>
      <c r="E130" s="10"/>
      <c r="F130" s="10"/>
      <c r="G130" s="10"/>
      <c r="H130" s="10"/>
      <c r="I130" s="10"/>
      <c r="J130" s="10"/>
      <c r="K130" s="10"/>
      <c r="L130" s="58"/>
      <c r="M130" s="10"/>
      <c r="N130" s="126"/>
    </row>
    <row r="131" spans="1:14" ht="15.75">
      <c r="A131" s="28"/>
      <c r="B131" s="29" t="s">
        <v>88</v>
      </c>
      <c r="C131" s="72"/>
      <c r="D131" s="29"/>
      <c r="E131" s="29"/>
      <c r="F131" s="29"/>
      <c r="G131" s="29"/>
      <c r="H131" s="29"/>
      <c r="I131" s="29"/>
      <c r="J131" s="29"/>
      <c r="K131" s="29"/>
      <c r="L131" s="59">
        <f>L57</f>
        <v>145801</v>
      </c>
      <c r="M131" s="29"/>
      <c r="N131" s="126"/>
    </row>
    <row r="132" spans="1:14" ht="15.75">
      <c r="A132" s="28"/>
      <c r="B132" s="29" t="s">
        <v>89</v>
      </c>
      <c r="C132" s="72"/>
      <c r="D132" s="29"/>
      <c r="E132" s="29"/>
      <c r="F132" s="29"/>
      <c r="G132" s="29"/>
      <c r="H132" s="29"/>
      <c r="I132" s="29"/>
      <c r="J132" s="29"/>
      <c r="K132" s="29"/>
      <c r="L132" s="59">
        <f>L69</f>
        <v>145804</v>
      </c>
      <c r="M132" s="29"/>
      <c r="N132" s="126"/>
    </row>
    <row r="133" spans="1:14" ht="15.75">
      <c r="A133" s="28"/>
      <c r="B133" s="29"/>
      <c r="C133" s="29"/>
      <c r="D133" s="29"/>
      <c r="E133" s="29"/>
      <c r="F133" s="29"/>
      <c r="G133" s="29"/>
      <c r="H133" s="29"/>
      <c r="I133" s="29"/>
      <c r="J133" s="29"/>
      <c r="K133" s="29"/>
      <c r="L133" s="67"/>
      <c r="M133" s="29"/>
      <c r="N133" s="126"/>
    </row>
    <row r="134" spans="1:14" ht="15.75">
      <c r="A134" s="2"/>
      <c r="B134" s="5"/>
      <c r="C134" s="5"/>
      <c r="D134" s="5"/>
      <c r="E134" s="5"/>
      <c r="F134" s="5"/>
      <c r="G134" s="5"/>
      <c r="H134" s="164"/>
      <c r="I134" s="164"/>
      <c r="J134" s="164"/>
      <c r="K134" s="164"/>
      <c r="L134" s="165"/>
      <c r="M134" s="5"/>
      <c r="N134" s="126"/>
    </row>
    <row r="135" spans="1:14" s="170" customFormat="1" ht="15.75">
      <c r="A135" s="167"/>
      <c r="B135" s="186" t="s">
        <v>90</v>
      </c>
      <c r="C135" s="155"/>
      <c r="D135" s="190"/>
      <c r="E135" s="190"/>
      <c r="F135" s="190"/>
      <c r="G135" s="190"/>
      <c r="H135" s="187" t="s">
        <v>165</v>
      </c>
      <c r="I135" s="187"/>
      <c r="J135" s="187" t="s">
        <v>172</v>
      </c>
      <c r="K135" s="155"/>
      <c r="L135" s="188" t="s">
        <v>185</v>
      </c>
      <c r="M135" s="12"/>
      <c r="N135" s="174"/>
    </row>
    <row r="136" spans="1:14" ht="15.75">
      <c r="A136" s="28"/>
      <c r="B136" s="29" t="s">
        <v>91</v>
      </c>
      <c r="C136" s="29"/>
      <c r="D136" s="29"/>
      <c r="E136" s="29"/>
      <c r="F136" s="29"/>
      <c r="G136" s="29"/>
      <c r="H136" s="59">
        <v>35000</v>
      </c>
      <c r="I136" s="29"/>
      <c r="J136" s="46" t="s">
        <v>173</v>
      </c>
      <c r="K136" s="29"/>
      <c r="L136" s="59"/>
      <c r="M136" s="29"/>
      <c r="N136" s="126"/>
    </row>
    <row r="137" spans="1:14" ht="15.75">
      <c r="A137" s="28"/>
      <c r="B137" s="29" t="s">
        <v>92</v>
      </c>
      <c r="C137" s="29"/>
      <c r="D137" s="29"/>
      <c r="E137" s="29"/>
      <c r="F137" s="29"/>
      <c r="G137" s="29"/>
      <c r="H137" s="59">
        <v>7845</v>
      </c>
      <c r="I137" s="29"/>
      <c r="J137" s="59">
        <v>472</v>
      </c>
      <c r="K137" s="29"/>
      <c r="L137" s="59">
        <f>J137+H137</f>
        <v>8317</v>
      </c>
      <c r="M137" s="29"/>
      <c r="N137" s="126"/>
    </row>
    <row r="138" spans="1:14" ht="15.75">
      <c r="A138" s="28"/>
      <c r="B138" s="29" t="s">
        <v>93</v>
      </c>
      <c r="C138" s="29"/>
      <c r="D138" s="29"/>
      <c r="E138" s="29"/>
      <c r="F138" s="29"/>
      <c r="G138" s="29"/>
      <c r="H138" s="29">
        <v>1419</v>
      </c>
      <c r="I138" s="29"/>
      <c r="J138" s="29">
        <v>6</v>
      </c>
      <c r="K138" s="29"/>
      <c r="L138" s="59">
        <f>J138+H138</f>
        <v>1425</v>
      </c>
      <c r="M138" s="29"/>
      <c r="N138" s="126"/>
    </row>
    <row r="139" spans="1:14" ht="15.75">
      <c r="A139" s="28"/>
      <c r="B139" s="29" t="s">
        <v>94</v>
      </c>
      <c r="C139" s="29"/>
      <c r="D139" s="29"/>
      <c r="E139" s="29"/>
      <c r="F139" s="29"/>
      <c r="G139" s="29"/>
      <c r="H139" s="59">
        <f>H137+H138</f>
        <v>9264</v>
      </c>
      <c r="I139" s="29"/>
      <c r="J139" s="59">
        <f>J138+J137</f>
        <v>478</v>
      </c>
      <c r="K139" s="29"/>
      <c r="L139" s="59">
        <f>J139+H139</f>
        <v>9742</v>
      </c>
      <c r="M139" s="29"/>
      <c r="N139" s="126"/>
    </row>
    <row r="140" spans="1:14" ht="15.75">
      <c r="A140" s="28"/>
      <c r="B140" s="29" t="s">
        <v>95</v>
      </c>
      <c r="C140" s="29"/>
      <c r="D140" s="29"/>
      <c r="E140" s="29"/>
      <c r="F140" s="29"/>
      <c r="G140" s="29"/>
      <c r="H140" s="59">
        <f>H136-H139</f>
        <v>25736</v>
      </c>
      <c r="I140" s="29"/>
      <c r="J140" s="46" t="s">
        <v>173</v>
      </c>
      <c r="K140" s="29"/>
      <c r="L140" s="59"/>
      <c r="M140" s="29"/>
      <c r="N140" s="126"/>
    </row>
    <row r="141" spans="1:14" ht="15.75">
      <c r="A141" s="28"/>
      <c r="B141" s="29"/>
      <c r="C141" s="29"/>
      <c r="D141" s="29"/>
      <c r="E141" s="29"/>
      <c r="F141" s="29"/>
      <c r="G141" s="29"/>
      <c r="H141" s="29"/>
      <c r="I141" s="29"/>
      <c r="J141" s="29"/>
      <c r="K141" s="29"/>
      <c r="L141" s="67"/>
      <c r="M141" s="29"/>
      <c r="N141" s="126"/>
    </row>
    <row r="142" spans="1:14" ht="15.75">
      <c r="A142" s="2"/>
      <c r="B142" s="5"/>
      <c r="C142" s="5"/>
      <c r="D142" s="5"/>
      <c r="E142" s="5"/>
      <c r="F142" s="5"/>
      <c r="G142" s="5"/>
      <c r="H142" s="5"/>
      <c r="I142" s="5"/>
      <c r="J142" s="5"/>
      <c r="K142" s="5"/>
      <c r="L142" s="56"/>
      <c r="M142" s="5"/>
      <c r="N142" s="126"/>
    </row>
    <row r="143" spans="1:14" ht="15.75">
      <c r="A143" s="8"/>
      <c r="B143" s="186" t="s">
        <v>96</v>
      </c>
      <c r="C143" s="16"/>
      <c r="D143" s="10"/>
      <c r="E143" s="10"/>
      <c r="F143" s="10"/>
      <c r="G143" s="10"/>
      <c r="H143" s="10"/>
      <c r="I143" s="10"/>
      <c r="J143" s="10"/>
      <c r="K143" s="10"/>
      <c r="L143" s="73"/>
      <c r="M143" s="10"/>
      <c r="N143" s="126"/>
    </row>
    <row r="144" spans="1:14" ht="15.75">
      <c r="A144" s="28"/>
      <c r="B144" s="29" t="s">
        <v>97</v>
      </c>
      <c r="C144" s="29"/>
      <c r="D144" s="29"/>
      <c r="E144" s="29"/>
      <c r="F144" s="29"/>
      <c r="G144" s="29"/>
      <c r="H144" s="29"/>
      <c r="I144" s="29"/>
      <c r="J144" s="29"/>
      <c r="K144" s="29"/>
      <c r="L144" s="66">
        <f>(L79+L82+L83+L84)/-L85</f>
        <v>1.3977272727272727</v>
      </c>
      <c r="M144" s="29" t="s">
        <v>186</v>
      </c>
      <c r="N144" s="126"/>
    </row>
    <row r="145" spans="1:14" ht="15.75">
      <c r="A145" s="28"/>
      <c r="B145" s="29" t="s">
        <v>98</v>
      </c>
      <c r="C145" s="29"/>
      <c r="D145" s="29"/>
      <c r="E145" s="29"/>
      <c r="F145" s="29"/>
      <c r="G145" s="29"/>
      <c r="H145" s="29"/>
      <c r="I145" s="29"/>
      <c r="J145" s="29"/>
      <c r="K145" s="29"/>
      <c r="L145" s="74">
        <v>1.38</v>
      </c>
      <c r="M145" s="29" t="s">
        <v>186</v>
      </c>
      <c r="N145" s="126"/>
    </row>
    <row r="146" spans="1:14" ht="15.75">
      <c r="A146" s="28"/>
      <c r="B146" s="29" t="s">
        <v>99</v>
      </c>
      <c r="C146" s="29"/>
      <c r="D146" s="29"/>
      <c r="E146" s="29"/>
      <c r="F146" s="29"/>
      <c r="G146" s="29"/>
      <c r="H146" s="29"/>
      <c r="I146" s="29"/>
      <c r="J146" s="29"/>
      <c r="K146" s="29"/>
      <c r="L146" s="66">
        <f>(L79+SUM(L82:L86))/-L87</f>
        <v>2.771523178807947</v>
      </c>
      <c r="M146" s="29" t="s">
        <v>186</v>
      </c>
      <c r="N146" s="126"/>
    </row>
    <row r="147" spans="1:14" ht="15.75">
      <c r="A147" s="28"/>
      <c r="B147" s="29" t="s">
        <v>100</v>
      </c>
      <c r="C147" s="29"/>
      <c r="D147" s="29"/>
      <c r="E147" s="29"/>
      <c r="F147" s="29"/>
      <c r="G147" s="29"/>
      <c r="H147" s="29"/>
      <c r="I147" s="29"/>
      <c r="J147" s="29"/>
      <c r="K147" s="29"/>
      <c r="L147" s="75">
        <v>3.04</v>
      </c>
      <c r="M147" s="29" t="s">
        <v>186</v>
      </c>
      <c r="N147" s="126"/>
    </row>
    <row r="148" spans="1:14" ht="15.75">
      <c r="A148" s="28"/>
      <c r="B148" s="29"/>
      <c r="C148" s="29"/>
      <c r="D148" s="29"/>
      <c r="E148" s="29"/>
      <c r="F148" s="29"/>
      <c r="G148" s="29"/>
      <c r="H148" s="29"/>
      <c r="I148" s="29"/>
      <c r="J148" s="29"/>
      <c r="K148" s="29"/>
      <c r="L148" s="29"/>
      <c r="M148" s="29"/>
      <c r="N148" s="126"/>
    </row>
    <row r="149" spans="1:14" ht="15.75">
      <c r="A149" s="8"/>
      <c r="B149" s="15"/>
      <c r="C149" s="15"/>
      <c r="D149" s="15"/>
      <c r="E149" s="15"/>
      <c r="F149" s="15"/>
      <c r="G149" s="15"/>
      <c r="H149" s="15"/>
      <c r="I149" s="15"/>
      <c r="J149" s="15"/>
      <c r="K149" s="15"/>
      <c r="L149" s="15"/>
      <c r="M149" s="15"/>
      <c r="N149" s="126"/>
    </row>
    <row r="150" spans="1:14" ht="19.5" thickBot="1">
      <c r="A150" s="132"/>
      <c r="B150" s="133" t="s">
        <v>203</v>
      </c>
      <c r="C150" s="138"/>
      <c r="D150" s="138"/>
      <c r="E150" s="138"/>
      <c r="F150" s="138"/>
      <c r="G150" s="138"/>
      <c r="H150" s="138"/>
      <c r="I150" s="138"/>
      <c r="J150" s="138"/>
      <c r="K150" s="138"/>
      <c r="L150" s="138"/>
      <c r="M150" s="139"/>
      <c r="N150" s="126"/>
    </row>
    <row r="151" spans="1:14" ht="15.75">
      <c r="A151" s="76"/>
      <c r="B151" s="77" t="s">
        <v>101</v>
      </c>
      <c r="C151" s="78"/>
      <c r="D151" s="78"/>
      <c r="E151" s="78"/>
      <c r="F151" s="78"/>
      <c r="G151" s="79"/>
      <c r="H151" s="79"/>
      <c r="I151" s="79"/>
      <c r="J151" s="80">
        <v>36922</v>
      </c>
      <c r="K151" s="5"/>
      <c r="L151" s="5"/>
      <c r="M151" s="5"/>
      <c r="N151" s="126"/>
    </row>
    <row r="152" spans="1:14" ht="15.75">
      <c r="A152" s="82"/>
      <c r="B152" s="83"/>
      <c r="C152" s="84"/>
      <c r="D152" s="84"/>
      <c r="E152" s="84"/>
      <c r="F152" s="84"/>
      <c r="G152" s="85"/>
      <c r="H152" s="85"/>
      <c r="I152" s="85"/>
      <c r="J152" s="85"/>
      <c r="K152" s="10"/>
      <c r="L152" s="10"/>
      <c r="M152" s="10"/>
      <c r="N152" s="126"/>
    </row>
    <row r="153" spans="1:14" ht="15.75">
      <c r="A153" s="86"/>
      <c r="B153" s="40" t="s">
        <v>102</v>
      </c>
      <c r="C153" s="87"/>
      <c r="D153" s="87"/>
      <c r="E153" s="87"/>
      <c r="F153" s="87"/>
      <c r="G153" s="71"/>
      <c r="H153" s="71"/>
      <c r="I153" s="71"/>
      <c r="J153" s="88">
        <v>0.08185</v>
      </c>
      <c r="K153" s="29"/>
      <c r="L153" s="29"/>
      <c r="M153" s="29"/>
      <c r="N153" s="126"/>
    </row>
    <row r="154" spans="1:14" ht="15.75">
      <c r="A154" s="86"/>
      <c r="B154" s="40" t="s">
        <v>103</v>
      </c>
      <c r="C154" s="87"/>
      <c r="D154" s="87"/>
      <c r="E154" s="87"/>
      <c r="F154" s="87"/>
      <c r="G154" s="71"/>
      <c r="H154" s="71"/>
      <c r="I154" s="71"/>
      <c r="J154" s="45">
        <v>0.07577</v>
      </c>
      <c r="K154" s="29"/>
      <c r="L154" s="29"/>
      <c r="M154" s="29"/>
      <c r="N154" s="126"/>
    </row>
    <row r="155" spans="1:14" ht="15.75">
      <c r="A155" s="86"/>
      <c r="B155" s="40" t="s">
        <v>104</v>
      </c>
      <c r="C155" s="87"/>
      <c r="D155" s="87"/>
      <c r="E155" s="87"/>
      <c r="F155" s="87"/>
      <c r="G155" s="71"/>
      <c r="H155" s="71"/>
      <c r="I155" s="71"/>
      <c r="J155" s="88">
        <f>J153-J154</f>
        <v>0.006080000000000002</v>
      </c>
      <c r="K155" s="29"/>
      <c r="L155" s="29"/>
      <c r="M155" s="29"/>
      <c r="N155" s="126"/>
    </row>
    <row r="156" spans="1:14" ht="15.75">
      <c r="A156" s="86"/>
      <c r="B156" s="40" t="s">
        <v>105</v>
      </c>
      <c r="C156" s="87"/>
      <c r="D156" s="87"/>
      <c r="E156" s="87"/>
      <c r="F156" s="87"/>
      <c r="G156" s="71"/>
      <c r="H156" s="71"/>
      <c r="I156" s="71"/>
      <c r="J156" s="88">
        <v>0.07778</v>
      </c>
      <c r="K156" s="29"/>
      <c r="L156" s="29"/>
      <c r="M156" s="29"/>
      <c r="N156" s="126"/>
    </row>
    <row r="157" spans="1:14" ht="15.75">
      <c r="A157" s="86"/>
      <c r="B157" s="40" t="s">
        <v>106</v>
      </c>
      <c r="C157" s="87"/>
      <c r="D157" s="87"/>
      <c r="E157" s="87"/>
      <c r="F157" s="87"/>
      <c r="G157" s="71"/>
      <c r="H157" s="71"/>
      <c r="I157" s="71"/>
      <c r="J157" s="88">
        <f>L31</f>
        <v>0.06443118530984175</v>
      </c>
      <c r="K157" s="29"/>
      <c r="L157" s="29"/>
      <c r="M157" s="29"/>
      <c r="N157" s="126"/>
    </row>
    <row r="158" spans="1:14" ht="15.75">
      <c r="A158" s="86"/>
      <c r="B158" s="40" t="s">
        <v>107</v>
      </c>
      <c r="C158" s="87"/>
      <c r="D158" s="87"/>
      <c r="E158" s="87"/>
      <c r="F158" s="87"/>
      <c r="G158" s="71"/>
      <c r="H158" s="71"/>
      <c r="I158" s="71"/>
      <c r="J158" s="88">
        <f>J156-J157</f>
        <v>0.01334881469015825</v>
      </c>
      <c r="K158" s="29"/>
      <c r="L158" s="29"/>
      <c r="M158" s="29"/>
      <c r="N158" s="126"/>
    </row>
    <row r="159" spans="1:14" ht="15.75">
      <c r="A159" s="86"/>
      <c r="B159" s="40" t="s">
        <v>108</v>
      </c>
      <c r="C159" s="87"/>
      <c r="D159" s="87"/>
      <c r="E159" s="87"/>
      <c r="F159" s="87"/>
      <c r="G159" s="71"/>
      <c r="H159" s="71"/>
      <c r="I159" s="71"/>
      <c r="J159" s="89" t="s">
        <v>174</v>
      </c>
      <c r="K159" s="29"/>
      <c r="L159" s="29"/>
      <c r="M159" s="29"/>
      <c r="N159" s="126"/>
    </row>
    <row r="160" spans="1:14" ht="15.75">
      <c r="A160" s="86"/>
      <c r="B160" s="40" t="s">
        <v>109</v>
      </c>
      <c r="C160" s="87"/>
      <c r="D160" s="87"/>
      <c r="E160" s="87"/>
      <c r="F160" s="87"/>
      <c r="G160" s="71"/>
      <c r="H160" s="71"/>
      <c r="I160" s="71"/>
      <c r="J160" s="90">
        <v>19.03</v>
      </c>
      <c r="K160" s="29" t="s">
        <v>178</v>
      </c>
      <c r="L160" s="29"/>
      <c r="M160" s="29"/>
      <c r="N160" s="126"/>
    </row>
    <row r="161" spans="1:14" ht="15.75">
      <c r="A161" s="86"/>
      <c r="B161" s="40" t="s">
        <v>110</v>
      </c>
      <c r="C161" s="87"/>
      <c r="D161" s="87"/>
      <c r="E161" s="87"/>
      <c r="F161" s="87"/>
      <c r="G161" s="71"/>
      <c r="H161" s="71"/>
      <c r="I161" s="71"/>
      <c r="J161" s="90">
        <v>16.691</v>
      </c>
      <c r="K161" s="29" t="s">
        <v>178</v>
      </c>
      <c r="L161" s="29"/>
      <c r="M161" s="29"/>
      <c r="N161" s="126"/>
    </row>
    <row r="162" spans="1:14" ht="15.75">
      <c r="A162" s="86"/>
      <c r="B162" s="40" t="s">
        <v>111</v>
      </c>
      <c r="C162" s="87"/>
      <c r="D162" s="87"/>
      <c r="E162" s="87"/>
      <c r="F162" s="87"/>
      <c r="G162" s="71"/>
      <c r="H162" s="71"/>
      <c r="I162" s="71"/>
      <c r="J162" s="88">
        <f>F54/'Oct 00'!L52</f>
        <v>0.028804369761465914</v>
      </c>
      <c r="K162" s="29"/>
      <c r="L162" s="29"/>
      <c r="M162" s="29"/>
      <c r="N162" s="126"/>
    </row>
    <row r="163" spans="1:14" ht="15.75">
      <c r="A163" s="86"/>
      <c r="B163" s="40" t="s">
        <v>112</v>
      </c>
      <c r="C163" s="87"/>
      <c r="D163" s="87"/>
      <c r="E163" s="87"/>
      <c r="F163" s="87"/>
      <c r="G163" s="71"/>
      <c r="H163" s="71"/>
      <c r="I163" s="71"/>
      <c r="J163" s="88">
        <v>0.1159</v>
      </c>
      <c r="K163" s="29"/>
      <c r="L163" s="29"/>
      <c r="M163" s="29"/>
      <c r="N163" s="126"/>
    </row>
    <row r="164" spans="1:14" ht="15.75">
      <c r="A164" s="86"/>
      <c r="B164" s="40"/>
      <c r="C164" s="40"/>
      <c r="D164" s="40"/>
      <c r="E164" s="40"/>
      <c r="F164" s="40"/>
      <c r="G164" s="29"/>
      <c r="H164" s="29"/>
      <c r="I164" s="29"/>
      <c r="J164" s="67"/>
      <c r="K164" s="29"/>
      <c r="L164" s="91"/>
      <c r="M164" s="29"/>
      <c r="N164" s="126"/>
    </row>
    <row r="165" spans="1:14" ht="15.75">
      <c r="A165" s="92"/>
      <c r="B165" s="17" t="s">
        <v>113</v>
      </c>
      <c r="C165" s="93"/>
      <c r="D165" s="94"/>
      <c r="E165" s="93"/>
      <c r="F165" s="94"/>
      <c r="G165" s="93"/>
      <c r="H165" s="94"/>
      <c r="I165" s="21" t="s">
        <v>166</v>
      </c>
      <c r="J165" s="95" t="s">
        <v>175</v>
      </c>
      <c r="K165" s="10"/>
      <c r="L165" s="10"/>
      <c r="M165" s="10"/>
      <c r="N165" s="126"/>
    </row>
    <row r="166" spans="1:14" ht="15.75">
      <c r="A166" s="96"/>
      <c r="B166" s="40" t="s">
        <v>114</v>
      </c>
      <c r="C166" s="60"/>
      <c r="D166" s="60"/>
      <c r="E166" s="60"/>
      <c r="F166" s="29"/>
      <c r="G166" s="29"/>
      <c r="H166" s="29"/>
      <c r="I166" s="34">
        <v>26</v>
      </c>
      <c r="J166" s="97">
        <v>1073</v>
      </c>
      <c r="K166" s="29"/>
      <c r="L166" s="91"/>
      <c r="M166" s="98"/>
      <c r="N166" s="126"/>
    </row>
    <row r="167" spans="1:14" ht="15.75">
      <c r="A167" s="96"/>
      <c r="B167" s="40" t="s">
        <v>115</v>
      </c>
      <c r="C167" s="60"/>
      <c r="D167" s="60"/>
      <c r="E167" s="60"/>
      <c r="F167" s="29"/>
      <c r="G167" s="29"/>
      <c r="H167" s="29"/>
      <c r="I167" s="34">
        <v>0</v>
      </c>
      <c r="J167" s="97">
        <v>0</v>
      </c>
      <c r="K167" s="29"/>
      <c r="L167" s="91"/>
      <c r="M167" s="98"/>
      <c r="N167" s="126"/>
    </row>
    <row r="168" spans="1:14" ht="15.75">
      <c r="A168" s="96"/>
      <c r="B168" s="189" t="s">
        <v>116</v>
      </c>
      <c r="C168" s="60"/>
      <c r="D168" s="60"/>
      <c r="E168" s="60"/>
      <c r="F168" s="29"/>
      <c r="G168" s="29"/>
      <c r="H168" s="29"/>
      <c r="I168" s="29"/>
      <c r="J168" s="97">
        <v>0</v>
      </c>
      <c r="K168" s="29"/>
      <c r="L168" s="91"/>
      <c r="M168" s="98"/>
      <c r="N168" s="126"/>
    </row>
    <row r="169" spans="1:14" ht="15.75">
      <c r="A169" s="96"/>
      <c r="B169" s="189" t="s">
        <v>117</v>
      </c>
      <c r="C169" s="60"/>
      <c r="D169" s="60"/>
      <c r="E169" s="60"/>
      <c r="F169" s="29"/>
      <c r="G169" s="29"/>
      <c r="H169" s="29"/>
      <c r="I169" s="29"/>
      <c r="J169" s="69" t="s">
        <v>173</v>
      </c>
      <c r="K169" s="29"/>
      <c r="L169" s="91"/>
      <c r="M169" s="98"/>
      <c r="N169" s="126"/>
    </row>
    <row r="170" spans="1:14" ht="15.75">
      <c r="A170" s="99"/>
      <c r="B170" s="189" t="s">
        <v>118</v>
      </c>
      <c r="C170" s="60"/>
      <c r="D170" s="40"/>
      <c r="E170" s="40"/>
      <c r="F170" s="40"/>
      <c r="G170" s="29"/>
      <c r="H170" s="29"/>
      <c r="I170" s="29"/>
      <c r="J170" s="97"/>
      <c r="K170" s="29"/>
      <c r="L170" s="91"/>
      <c r="M170" s="100"/>
      <c r="N170" s="126"/>
    </row>
    <row r="171" spans="1:14" ht="15.75">
      <c r="A171" s="96"/>
      <c r="B171" s="40" t="s">
        <v>119</v>
      </c>
      <c r="C171" s="60"/>
      <c r="D171" s="60"/>
      <c r="E171" s="60"/>
      <c r="F171" s="60"/>
      <c r="G171" s="29"/>
      <c r="H171" s="29"/>
      <c r="I171" s="29">
        <v>1</v>
      </c>
      <c r="J171" s="97">
        <v>3</v>
      </c>
      <c r="K171" s="29"/>
      <c r="L171" s="91"/>
      <c r="M171" s="100"/>
      <c r="N171" s="126"/>
    </row>
    <row r="172" spans="1:14" ht="15.75">
      <c r="A172" s="96"/>
      <c r="B172" s="40" t="s">
        <v>120</v>
      </c>
      <c r="C172" s="60"/>
      <c r="D172" s="60"/>
      <c r="E172" s="60"/>
      <c r="F172" s="60"/>
      <c r="G172" s="29"/>
      <c r="H172" s="29"/>
      <c r="I172" s="29">
        <v>3</v>
      </c>
      <c r="J172" s="97">
        <v>15</v>
      </c>
      <c r="K172" s="29"/>
      <c r="L172" s="91"/>
      <c r="M172" s="100"/>
      <c r="N172" s="126"/>
    </row>
    <row r="173" spans="1:14" ht="15.75">
      <c r="A173" s="96"/>
      <c r="B173" s="40" t="s">
        <v>204</v>
      </c>
      <c r="C173" s="60"/>
      <c r="D173" s="60"/>
      <c r="E173" s="60"/>
      <c r="F173" s="60"/>
      <c r="G173" s="29"/>
      <c r="H173" s="29"/>
      <c r="I173" s="29"/>
      <c r="J173" s="97">
        <v>0</v>
      </c>
      <c r="K173" s="29"/>
      <c r="L173" s="91"/>
      <c r="M173" s="100"/>
      <c r="N173" s="126"/>
    </row>
    <row r="174" spans="1:14" ht="15.75">
      <c r="A174" s="99"/>
      <c r="B174" s="189" t="s">
        <v>121</v>
      </c>
      <c r="C174" s="60"/>
      <c r="D174" s="40"/>
      <c r="E174" s="40"/>
      <c r="F174" s="40"/>
      <c r="G174" s="29"/>
      <c r="H174" s="29"/>
      <c r="I174" s="29"/>
      <c r="J174" s="97"/>
      <c r="K174" s="29"/>
      <c r="L174" s="91"/>
      <c r="M174" s="100"/>
      <c r="N174" s="126"/>
    </row>
    <row r="175" spans="1:14" ht="15.75">
      <c r="A175" s="99"/>
      <c r="B175" s="40" t="s">
        <v>122</v>
      </c>
      <c r="C175" s="60"/>
      <c r="D175" s="40"/>
      <c r="E175" s="40"/>
      <c r="F175" s="40"/>
      <c r="G175" s="29"/>
      <c r="H175" s="29"/>
      <c r="I175" s="29">
        <v>0</v>
      </c>
      <c r="J175" s="97">
        <v>0</v>
      </c>
      <c r="K175" s="29"/>
      <c r="L175" s="91"/>
      <c r="M175" s="100"/>
      <c r="N175" s="126"/>
    </row>
    <row r="176" spans="1:14" ht="15.75">
      <c r="A176" s="96"/>
      <c r="B176" s="40" t="s">
        <v>123</v>
      </c>
      <c r="C176" s="60"/>
      <c r="D176" s="101"/>
      <c r="E176" s="101"/>
      <c r="F176" s="102"/>
      <c r="G176" s="29"/>
      <c r="H176" s="29"/>
      <c r="I176" s="29"/>
      <c r="J176" s="97">
        <v>0</v>
      </c>
      <c r="K176" s="29"/>
      <c r="L176" s="91"/>
      <c r="M176" s="100"/>
      <c r="N176" s="126"/>
    </row>
    <row r="177" spans="1:14" ht="15.75">
      <c r="A177" s="96"/>
      <c r="B177" s="40" t="s">
        <v>124</v>
      </c>
      <c r="C177" s="60"/>
      <c r="D177" s="101"/>
      <c r="E177" s="101"/>
      <c r="F177" s="102"/>
      <c r="G177" s="29"/>
      <c r="H177" s="29"/>
      <c r="I177" s="29"/>
      <c r="J177" s="97">
        <v>0</v>
      </c>
      <c r="K177" s="29"/>
      <c r="L177" s="91"/>
      <c r="M177" s="100"/>
      <c r="N177" s="126"/>
    </row>
    <row r="178" spans="1:14" ht="15.75">
      <c r="A178" s="96"/>
      <c r="B178" s="40" t="s">
        <v>125</v>
      </c>
      <c r="C178" s="60"/>
      <c r="D178" s="103"/>
      <c r="E178" s="101"/>
      <c r="F178" s="102"/>
      <c r="G178" s="29"/>
      <c r="H178" s="29"/>
      <c r="I178" s="29"/>
      <c r="J178" s="104">
        <v>0</v>
      </c>
      <c r="K178" s="29"/>
      <c r="L178" s="91"/>
      <c r="M178" s="100"/>
      <c r="N178" s="126"/>
    </row>
    <row r="179" spans="1:14" ht="15.75">
      <c r="A179" s="96"/>
      <c r="B179" s="40"/>
      <c r="C179" s="60"/>
      <c r="D179" s="103"/>
      <c r="E179" s="101"/>
      <c r="F179" s="102"/>
      <c r="G179" s="29"/>
      <c r="H179" s="29"/>
      <c r="I179" s="29"/>
      <c r="J179" s="104"/>
      <c r="K179" s="29"/>
      <c r="L179" s="91"/>
      <c r="M179" s="100"/>
      <c r="N179" s="126"/>
    </row>
    <row r="180" spans="1:14" ht="15.75">
      <c r="A180" s="8"/>
      <c r="B180" s="17" t="s">
        <v>126</v>
      </c>
      <c r="C180" s="93"/>
      <c r="D180" s="94"/>
      <c r="E180" s="93"/>
      <c r="F180" s="94"/>
      <c r="G180" s="93"/>
      <c r="H180" s="95" t="s">
        <v>166</v>
      </c>
      <c r="I180" s="21" t="s">
        <v>167</v>
      </c>
      <c r="J180" s="95" t="s">
        <v>176</v>
      </c>
      <c r="K180" s="21" t="s">
        <v>167</v>
      </c>
      <c r="L180" s="10"/>
      <c r="M180" s="105"/>
      <c r="N180" s="126"/>
    </row>
    <row r="181" spans="1:14" ht="15.75">
      <c r="A181" s="28"/>
      <c r="B181" s="60" t="s">
        <v>127</v>
      </c>
      <c r="C181" s="106"/>
      <c r="D181" s="60"/>
      <c r="E181" s="106"/>
      <c r="F181" s="29"/>
      <c r="G181" s="106"/>
      <c r="H181" s="60">
        <v>3395</v>
      </c>
      <c r="I181" s="106">
        <f>H181/H186</f>
        <v>0.9631205673758865</v>
      </c>
      <c r="J181" s="59">
        <v>140727</v>
      </c>
      <c r="K181" s="107">
        <f>J181/J186</f>
        <v>0.9651991412953272</v>
      </c>
      <c r="L181" s="91"/>
      <c r="M181" s="100"/>
      <c r="N181" s="126"/>
    </row>
    <row r="182" spans="1:14" ht="15.75">
      <c r="A182" s="28"/>
      <c r="B182" s="60" t="s">
        <v>128</v>
      </c>
      <c r="C182" s="106"/>
      <c r="D182" s="60"/>
      <c r="E182" s="106"/>
      <c r="F182" s="29"/>
      <c r="G182" s="108"/>
      <c r="H182" s="60">
        <v>52</v>
      </c>
      <c r="I182" s="106">
        <f>H182/H186</f>
        <v>0.01475177304964539</v>
      </c>
      <c r="J182" s="59">
        <v>2172</v>
      </c>
      <c r="K182" s="107">
        <f>J182/J186</f>
        <v>0.014897017167234792</v>
      </c>
      <c r="L182" s="91"/>
      <c r="M182" s="100"/>
      <c r="N182" s="126"/>
    </row>
    <row r="183" spans="1:14" ht="15.75">
      <c r="A183" s="28"/>
      <c r="B183" s="60" t="s">
        <v>129</v>
      </c>
      <c r="C183" s="106"/>
      <c r="D183" s="60"/>
      <c r="E183" s="106"/>
      <c r="F183" s="29"/>
      <c r="G183" s="108"/>
      <c r="H183" s="60">
        <v>26</v>
      </c>
      <c r="I183" s="106">
        <f>H183/H186</f>
        <v>0.007375886524822695</v>
      </c>
      <c r="J183" s="59">
        <v>1109</v>
      </c>
      <c r="K183" s="107">
        <f>J183/J186</f>
        <v>0.007606257844596402</v>
      </c>
      <c r="L183" s="91"/>
      <c r="M183" s="100"/>
      <c r="N183" s="126"/>
    </row>
    <row r="184" spans="1:14" ht="15.75">
      <c r="A184" s="28"/>
      <c r="B184" s="60" t="s">
        <v>130</v>
      </c>
      <c r="C184" s="106"/>
      <c r="D184" s="60"/>
      <c r="E184" s="106"/>
      <c r="F184" s="29"/>
      <c r="G184" s="108"/>
      <c r="H184" s="60">
        <f>10+42</f>
        <v>52</v>
      </c>
      <c r="I184" s="106">
        <f>H184/H186</f>
        <v>0.01475177304964539</v>
      </c>
      <c r="J184" s="59">
        <f>351+1267+175</f>
        <v>1793</v>
      </c>
      <c r="K184" s="107">
        <f>J184/J186</f>
        <v>0.012297583692841613</v>
      </c>
      <c r="L184" s="91"/>
      <c r="M184" s="100"/>
      <c r="N184" s="126"/>
    </row>
    <row r="185" spans="1:14" ht="15.75">
      <c r="A185" s="28"/>
      <c r="B185" s="31"/>
      <c r="C185" s="106"/>
      <c r="D185" s="60"/>
      <c r="E185" s="106"/>
      <c r="F185" s="29"/>
      <c r="G185" s="108"/>
      <c r="H185" s="60"/>
      <c r="I185" s="106"/>
      <c r="J185" s="59"/>
      <c r="K185" s="107"/>
      <c r="L185" s="91"/>
      <c r="M185" s="100"/>
      <c r="N185" s="126"/>
    </row>
    <row r="186" spans="1:14" ht="15.75">
      <c r="A186" s="28"/>
      <c r="B186" s="29"/>
      <c r="C186" s="29"/>
      <c r="D186" s="29"/>
      <c r="E186" s="29"/>
      <c r="F186" s="29"/>
      <c r="G186" s="29"/>
      <c r="H186" s="38">
        <f>SUM(H181:H185)</f>
        <v>3525</v>
      </c>
      <c r="I186" s="110">
        <f>SUM(I181:I185)</f>
        <v>0.9999999999999999</v>
      </c>
      <c r="J186" s="59">
        <f>SUM(J181:J185)</f>
        <v>145801</v>
      </c>
      <c r="K186" s="110">
        <f>SUM(K181:K185)</f>
        <v>1</v>
      </c>
      <c r="L186" s="29"/>
      <c r="M186" s="29"/>
      <c r="N186" s="126"/>
    </row>
    <row r="187" spans="1:14" ht="15.75">
      <c r="A187" s="28"/>
      <c r="B187" s="29"/>
      <c r="C187" s="29"/>
      <c r="D187" s="29"/>
      <c r="E187" s="29"/>
      <c r="F187" s="29"/>
      <c r="G187" s="29"/>
      <c r="H187" s="38"/>
      <c r="I187" s="110"/>
      <c r="J187" s="59"/>
      <c r="K187" s="110"/>
      <c r="L187" s="29"/>
      <c r="M187" s="29"/>
      <c r="N187" s="126"/>
    </row>
    <row r="188" spans="1:14" ht="15.75">
      <c r="A188" s="8"/>
      <c r="B188" s="10"/>
      <c r="C188" s="10"/>
      <c r="D188" s="10"/>
      <c r="E188" s="10"/>
      <c r="F188" s="10"/>
      <c r="G188" s="10"/>
      <c r="H188" s="61"/>
      <c r="I188" s="113"/>
      <c r="J188" s="114"/>
      <c r="K188" s="113"/>
      <c r="L188" s="10"/>
      <c r="M188" s="10"/>
      <c r="N188" s="126"/>
    </row>
    <row r="189" spans="1:14" ht="15.75">
      <c r="A189" s="115"/>
      <c r="B189" s="17" t="s">
        <v>132</v>
      </c>
      <c r="C189" s="116"/>
      <c r="D189" s="21" t="s">
        <v>147</v>
      </c>
      <c r="E189" s="19"/>
      <c r="F189" s="17" t="s">
        <v>156</v>
      </c>
      <c r="G189" s="15"/>
      <c r="H189" s="15"/>
      <c r="I189" s="15"/>
      <c r="J189" s="15"/>
      <c r="K189" s="15"/>
      <c r="L189" s="15"/>
      <c r="M189" s="15"/>
      <c r="N189" s="126"/>
    </row>
    <row r="190" spans="1:14" ht="15.75">
      <c r="A190" s="115"/>
      <c r="B190" s="15"/>
      <c r="C190" s="15"/>
      <c r="D190" s="10"/>
      <c r="E190" s="10"/>
      <c r="F190" s="10"/>
      <c r="G190" s="15"/>
      <c r="H190" s="15"/>
      <c r="I190" s="15"/>
      <c r="J190" s="15"/>
      <c r="K190" s="15"/>
      <c r="L190" s="15"/>
      <c r="M190" s="15"/>
      <c r="N190" s="126"/>
    </row>
    <row r="191" spans="1:14" ht="15.75">
      <c r="A191" s="115"/>
      <c r="B191" s="16" t="s">
        <v>133</v>
      </c>
      <c r="C191" s="117"/>
      <c r="D191" s="118" t="s">
        <v>148</v>
      </c>
      <c r="E191" s="16"/>
      <c r="F191" s="16" t="s">
        <v>157</v>
      </c>
      <c r="G191" s="117"/>
      <c r="H191" s="117"/>
      <c r="I191" s="15"/>
      <c r="J191" s="15"/>
      <c r="K191" s="15"/>
      <c r="L191" s="15"/>
      <c r="M191" s="15"/>
      <c r="N191" s="126"/>
    </row>
    <row r="192" spans="1:14" ht="15.75">
      <c r="A192" s="115"/>
      <c r="B192" s="16" t="s">
        <v>134</v>
      </c>
      <c r="C192" s="117"/>
      <c r="D192" s="118" t="s">
        <v>149</v>
      </c>
      <c r="E192" s="16"/>
      <c r="F192" s="16" t="s">
        <v>158</v>
      </c>
      <c r="G192" s="117"/>
      <c r="H192" s="117"/>
      <c r="I192" s="15"/>
      <c r="J192" s="15"/>
      <c r="K192" s="15"/>
      <c r="L192" s="15"/>
      <c r="M192" s="15"/>
      <c r="N192" s="126"/>
    </row>
    <row r="193" spans="1:14" ht="15.75">
      <c r="A193" s="115"/>
      <c r="B193" s="16"/>
      <c r="C193" s="117"/>
      <c r="D193" s="118"/>
      <c r="E193" s="16"/>
      <c r="F193" s="16"/>
      <c r="G193" s="117"/>
      <c r="H193" s="117"/>
      <c r="I193" s="15"/>
      <c r="J193" s="15"/>
      <c r="K193" s="15"/>
      <c r="L193" s="15"/>
      <c r="M193" s="15"/>
      <c r="N193" s="126"/>
    </row>
    <row r="194" spans="1:14" ht="15.75">
      <c r="A194" s="115"/>
      <c r="B194" s="16"/>
      <c r="C194" s="117"/>
      <c r="D194" s="118"/>
      <c r="E194" s="16"/>
      <c r="F194" s="16"/>
      <c r="G194" s="117"/>
      <c r="H194" s="117"/>
      <c r="I194" s="15"/>
      <c r="J194" s="15"/>
      <c r="K194" s="15"/>
      <c r="L194" s="15"/>
      <c r="M194" s="15"/>
      <c r="N194" s="126"/>
    </row>
    <row r="195" spans="1:14" ht="18.75">
      <c r="A195" s="115"/>
      <c r="B195" s="54" t="s">
        <v>203</v>
      </c>
      <c r="C195" s="117"/>
      <c r="D195" s="118"/>
      <c r="E195" s="16"/>
      <c r="F195" s="16"/>
      <c r="G195" s="117"/>
      <c r="H195" s="117"/>
      <c r="I195" s="15"/>
      <c r="J195" s="15"/>
      <c r="K195" s="15"/>
      <c r="L195" s="15"/>
      <c r="M195" s="15"/>
      <c r="N195" s="126"/>
    </row>
    <row r="196" spans="1:13" ht="15">
      <c r="A196" s="127"/>
      <c r="B196" s="127"/>
      <c r="C196" s="127"/>
      <c r="D196" s="127"/>
      <c r="E196" s="127"/>
      <c r="F196" s="127"/>
      <c r="G196" s="127"/>
      <c r="H196" s="127"/>
      <c r="I196" s="127"/>
      <c r="J196" s="127"/>
      <c r="K196" s="127"/>
      <c r="L196" s="127"/>
      <c r="M196" s="127"/>
    </row>
  </sheetData>
  <printOptions horizontalCentered="1" verticalCentered="1"/>
  <pageMargins left="0.5118110236220472" right="0.5118110236220472" top="0.2755905511811024" bottom="0.6299212598425197" header="0" footer="0"/>
  <pageSetup horizontalDpi="600" verticalDpi="600" orientation="landscape" paperSize="9" scale="50" r:id="rId2"/>
  <headerFooter alignWithMargins="0">
    <oddFooter xml:space="preserve">&amp;L </oddFooter>
  </headerFooter>
  <rowBreaks count="3" manualBreakCount="3">
    <brk id="49" max="13" man="1"/>
    <brk id="102" max="13" man="1"/>
    <brk id="150" max="13" man="1"/>
  </rowBreaks>
  <colBreaks count="1" manualBreakCount="1">
    <brk id="14" max="195" man="1"/>
  </colBreaks>
  <drawing r:id="rId1"/>
</worksheet>
</file>

<file path=xl/worksheets/sheet8.xml><?xml version="1.0" encoding="utf-8"?>
<worksheet xmlns="http://schemas.openxmlformats.org/spreadsheetml/2006/main" xmlns:r="http://schemas.openxmlformats.org/officeDocument/2006/relationships">
  <dimension ref="A1:N196"/>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2.77734375" style="1" customWidth="1"/>
    <col min="14" max="16384" width="9.6640625" style="1" customWidth="1"/>
  </cols>
  <sheetData>
    <row r="1" spans="1:14" ht="20.25">
      <c r="A1" s="2"/>
      <c r="B1" s="3" t="s">
        <v>0</v>
      </c>
      <c r="C1" s="4"/>
      <c r="D1" s="5"/>
      <c r="E1" s="5"/>
      <c r="F1" s="5"/>
      <c r="G1" s="5"/>
      <c r="H1" s="5"/>
      <c r="I1" s="5"/>
      <c r="J1" s="5"/>
      <c r="K1" s="5"/>
      <c r="L1" s="5"/>
      <c r="M1" s="5"/>
      <c r="N1" s="126"/>
    </row>
    <row r="2" spans="1:14" ht="15.75">
      <c r="A2" s="8"/>
      <c r="B2" s="9"/>
      <c r="C2" s="9"/>
      <c r="D2" s="10"/>
      <c r="E2" s="10"/>
      <c r="F2" s="10"/>
      <c r="G2" s="10"/>
      <c r="H2" s="10"/>
      <c r="I2" s="10"/>
      <c r="J2" s="10"/>
      <c r="K2" s="10"/>
      <c r="L2" s="10"/>
      <c r="M2" s="10"/>
      <c r="N2" s="126"/>
    </row>
    <row r="3" spans="1:14" ht="15.75">
      <c r="A3" s="11"/>
      <c r="B3" s="155" t="s">
        <v>1</v>
      </c>
      <c r="C3" s="10"/>
      <c r="D3" s="10"/>
      <c r="E3" s="10"/>
      <c r="F3" s="10"/>
      <c r="G3" s="10"/>
      <c r="H3" s="10"/>
      <c r="I3" s="10"/>
      <c r="J3" s="10"/>
      <c r="K3" s="10"/>
      <c r="L3" s="10"/>
      <c r="M3" s="10"/>
      <c r="N3" s="126"/>
    </row>
    <row r="4" spans="1:14" ht="15.75">
      <c r="A4" s="8"/>
      <c r="B4" s="9"/>
      <c r="C4" s="9"/>
      <c r="D4" s="10"/>
      <c r="E4" s="10"/>
      <c r="F4" s="10"/>
      <c r="G4" s="10"/>
      <c r="H4" s="10"/>
      <c r="I4" s="10"/>
      <c r="J4" s="10"/>
      <c r="K4" s="10"/>
      <c r="L4" s="10"/>
      <c r="M4" s="10"/>
      <c r="N4" s="126"/>
    </row>
    <row r="5" spans="1:14" ht="15.75">
      <c r="A5" s="8"/>
      <c r="B5" s="13" t="s">
        <v>2</v>
      </c>
      <c r="C5" s="14"/>
      <c r="D5" s="10"/>
      <c r="E5" s="10"/>
      <c r="F5" s="10"/>
      <c r="G5" s="10"/>
      <c r="H5" s="10"/>
      <c r="I5" s="10"/>
      <c r="J5" s="10"/>
      <c r="K5" s="10"/>
      <c r="L5" s="10"/>
      <c r="M5" s="10"/>
      <c r="N5" s="126"/>
    </row>
    <row r="6" spans="1:14" ht="15.75">
      <c r="A6" s="8"/>
      <c r="B6" s="13" t="s">
        <v>3</v>
      </c>
      <c r="C6" s="14"/>
      <c r="D6" s="10"/>
      <c r="E6" s="10"/>
      <c r="F6" s="10"/>
      <c r="G6" s="10"/>
      <c r="H6" s="10"/>
      <c r="I6" s="10"/>
      <c r="J6" s="10"/>
      <c r="K6" s="10"/>
      <c r="L6" s="10"/>
      <c r="M6" s="10"/>
      <c r="N6" s="126"/>
    </row>
    <row r="7" spans="1:14" ht="15.75">
      <c r="A7" s="8"/>
      <c r="B7" s="13" t="s">
        <v>4</v>
      </c>
      <c r="C7" s="14"/>
      <c r="D7" s="10"/>
      <c r="E7" s="10"/>
      <c r="F7" s="10"/>
      <c r="G7" s="10"/>
      <c r="H7" s="10"/>
      <c r="I7" s="10"/>
      <c r="J7" s="10"/>
      <c r="K7" s="10"/>
      <c r="L7" s="10"/>
      <c r="M7" s="10"/>
      <c r="N7" s="126"/>
    </row>
    <row r="8" spans="1:14" ht="15.75">
      <c r="A8" s="8"/>
      <c r="B8" s="13" t="s">
        <v>5</v>
      </c>
      <c r="C8" s="14"/>
      <c r="D8" s="10"/>
      <c r="E8" s="10"/>
      <c r="F8" s="10"/>
      <c r="G8" s="10"/>
      <c r="H8" s="10"/>
      <c r="I8" s="10"/>
      <c r="J8" s="10"/>
      <c r="K8" s="10"/>
      <c r="L8" s="10"/>
      <c r="M8" s="10"/>
      <c r="N8" s="126"/>
    </row>
    <row r="9" spans="1:14" ht="15.75">
      <c r="A9" s="8"/>
      <c r="B9" s="15"/>
      <c r="C9" s="14"/>
      <c r="D9" s="10"/>
      <c r="E9" s="10"/>
      <c r="F9" s="10"/>
      <c r="G9" s="10"/>
      <c r="H9" s="10"/>
      <c r="I9" s="10"/>
      <c r="J9" s="10"/>
      <c r="K9" s="10"/>
      <c r="L9" s="10"/>
      <c r="M9" s="10"/>
      <c r="N9" s="126"/>
    </row>
    <row r="10" spans="1:14" ht="15.75">
      <c r="A10" s="8"/>
      <c r="B10" s="13"/>
      <c r="C10" s="14"/>
      <c r="D10" s="16"/>
      <c r="E10" s="16"/>
      <c r="F10" s="10"/>
      <c r="G10" s="10"/>
      <c r="H10" s="10"/>
      <c r="I10" s="10"/>
      <c r="J10" s="10"/>
      <c r="K10" s="10"/>
      <c r="L10" s="10"/>
      <c r="M10" s="10"/>
      <c r="N10" s="126"/>
    </row>
    <row r="11" spans="1:14" ht="15.75">
      <c r="A11" s="8"/>
      <c r="B11" s="17" t="s">
        <v>6</v>
      </c>
      <c r="C11" s="16"/>
      <c r="D11" s="10"/>
      <c r="E11" s="10"/>
      <c r="F11" s="10"/>
      <c r="G11" s="10"/>
      <c r="H11" s="10"/>
      <c r="I11" s="10"/>
      <c r="J11" s="10"/>
      <c r="K11" s="10"/>
      <c r="L11" s="10"/>
      <c r="M11" s="10"/>
      <c r="N11" s="126"/>
    </row>
    <row r="12" spans="1:14" ht="15.75">
      <c r="A12" s="8"/>
      <c r="B12" s="16"/>
      <c r="C12" s="16"/>
      <c r="D12" s="10"/>
      <c r="E12" s="10"/>
      <c r="F12" s="10"/>
      <c r="G12" s="10"/>
      <c r="H12" s="10"/>
      <c r="I12" s="10"/>
      <c r="J12" s="10"/>
      <c r="K12" s="10"/>
      <c r="L12" s="10"/>
      <c r="M12" s="10"/>
      <c r="N12" s="126"/>
    </row>
    <row r="13" spans="1:14" ht="15.75">
      <c r="A13" s="2"/>
      <c r="B13" s="5"/>
      <c r="C13" s="5"/>
      <c r="D13" s="5"/>
      <c r="E13" s="5"/>
      <c r="F13" s="5"/>
      <c r="G13" s="5"/>
      <c r="H13" s="5"/>
      <c r="I13" s="5"/>
      <c r="J13" s="5"/>
      <c r="K13" s="5"/>
      <c r="L13" s="5"/>
      <c r="M13" s="5"/>
      <c r="N13" s="126"/>
    </row>
    <row r="14" spans="1:14" ht="15.75">
      <c r="A14" s="8"/>
      <c r="B14" s="17" t="s">
        <v>192</v>
      </c>
      <c r="C14" s="17"/>
      <c r="D14" s="19"/>
      <c r="E14" s="19"/>
      <c r="F14" s="19"/>
      <c r="G14" s="19"/>
      <c r="H14" s="19"/>
      <c r="I14" s="19"/>
      <c r="J14" s="19"/>
      <c r="K14" s="19"/>
      <c r="L14" s="20" t="s">
        <v>179</v>
      </c>
      <c r="M14" s="19"/>
      <c r="N14" s="126"/>
    </row>
    <row r="15" spans="1:14" ht="15.75">
      <c r="A15" s="8"/>
      <c r="B15" s="17" t="s">
        <v>201</v>
      </c>
      <c r="C15" s="17"/>
      <c r="D15" s="19"/>
      <c r="E15" s="19"/>
      <c r="F15" s="19"/>
      <c r="G15" s="19"/>
      <c r="H15" s="21"/>
      <c r="I15" s="129"/>
      <c r="J15" s="21" t="s">
        <v>205</v>
      </c>
      <c r="K15" s="129">
        <v>1</v>
      </c>
      <c r="L15" s="20"/>
      <c r="M15" s="19"/>
      <c r="N15" s="126"/>
    </row>
    <row r="16" spans="1:14" ht="15.75">
      <c r="A16" s="8"/>
      <c r="B16" s="17" t="s">
        <v>202</v>
      </c>
      <c r="C16" s="17"/>
      <c r="D16" s="19"/>
      <c r="E16" s="19"/>
      <c r="F16" s="19"/>
      <c r="G16" s="19"/>
      <c r="H16" s="21"/>
      <c r="I16" s="129"/>
      <c r="J16" s="21" t="s">
        <v>205</v>
      </c>
      <c r="K16" s="129">
        <v>1</v>
      </c>
      <c r="L16" s="20"/>
      <c r="M16" s="19"/>
      <c r="N16" s="126"/>
    </row>
    <row r="17" spans="1:14" ht="15.75">
      <c r="A17" s="8"/>
      <c r="B17" s="17" t="s">
        <v>193</v>
      </c>
      <c r="C17" s="17"/>
      <c r="D17" s="19"/>
      <c r="E17" s="19"/>
      <c r="F17" s="19"/>
      <c r="G17" s="19"/>
      <c r="H17" s="19"/>
      <c r="I17" s="19"/>
      <c r="J17" s="19"/>
      <c r="K17" s="19"/>
      <c r="L17" s="21" t="s">
        <v>180</v>
      </c>
      <c r="M17" s="19"/>
      <c r="N17" s="126"/>
    </row>
    <row r="18" spans="1:14" ht="15.75">
      <c r="A18" s="8"/>
      <c r="B18" s="17" t="s">
        <v>7</v>
      </c>
      <c r="C18" s="17"/>
      <c r="D18" s="19"/>
      <c r="E18" s="19"/>
      <c r="F18" s="19"/>
      <c r="G18" s="19"/>
      <c r="H18" s="19"/>
      <c r="I18" s="19"/>
      <c r="J18" s="19"/>
      <c r="K18" s="19"/>
      <c r="L18" s="22">
        <v>37037</v>
      </c>
      <c r="M18" s="19"/>
      <c r="N18" s="126"/>
    </row>
    <row r="19" spans="1:14" ht="15.75">
      <c r="A19" s="8"/>
      <c r="B19" s="10"/>
      <c r="C19" s="10"/>
      <c r="D19" s="10"/>
      <c r="E19" s="10"/>
      <c r="F19" s="10"/>
      <c r="G19" s="10"/>
      <c r="H19" s="10"/>
      <c r="I19" s="10"/>
      <c r="J19" s="10"/>
      <c r="K19" s="10"/>
      <c r="L19" s="23"/>
      <c r="M19" s="10"/>
      <c r="N19" s="126"/>
    </row>
    <row r="20" spans="1:14" ht="15.75">
      <c r="A20" s="8"/>
      <c r="B20" s="24" t="s">
        <v>8</v>
      </c>
      <c r="C20" s="10"/>
      <c r="D20" s="10"/>
      <c r="E20" s="10"/>
      <c r="F20" s="10"/>
      <c r="G20" s="10"/>
      <c r="H20" s="10"/>
      <c r="I20" s="10"/>
      <c r="J20" s="23" t="s">
        <v>168</v>
      </c>
      <c r="K20" s="10"/>
      <c r="L20" s="15"/>
      <c r="M20" s="10"/>
      <c r="N20" s="126"/>
    </row>
    <row r="21" spans="1:14" ht="15.75">
      <c r="A21" s="8"/>
      <c r="B21" s="10"/>
      <c r="C21" s="10"/>
      <c r="D21" s="10"/>
      <c r="E21" s="10"/>
      <c r="F21" s="10"/>
      <c r="G21" s="10"/>
      <c r="H21" s="10"/>
      <c r="I21" s="10"/>
      <c r="J21" s="10"/>
      <c r="K21" s="10"/>
      <c r="L21" s="25"/>
      <c r="M21" s="10"/>
      <c r="N21" s="126"/>
    </row>
    <row r="22" spans="1:14" ht="15.75">
      <c r="A22" s="8"/>
      <c r="B22" s="10"/>
      <c r="C22" s="175" t="s">
        <v>135</v>
      </c>
      <c r="D22" s="177" t="s">
        <v>139</v>
      </c>
      <c r="E22" s="177"/>
      <c r="F22" s="177" t="s">
        <v>150</v>
      </c>
      <c r="G22" s="177"/>
      <c r="H22" s="177" t="s">
        <v>159</v>
      </c>
      <c r="I22" s="195"/>
      <c r="J22" s="27"/>
      <c r="K22" s="15"/>
      <c r="L22" s="15"/>
      <c r="M22" s="10"/>
      <c r="N22" s="126"/>
    </row>
    <row r="23" spans="1:14" ht="15.75">
      <c r="A23" s="28"/>
      <c r="B23" s="29" t="s">
        <v>9</v>
      </c>
      <c r="C23" s="176" t="s">
        <v>136</v>
      </c>
      <c r="D23" s="30" t="s">
        <v>140</v>
      </c>
      <c r="E23" s="30"/>
      <c r="F23" s="30" t="s">
        <v>140</v>
      </c>
      <c r="G23" s="30"/>
      <c r="H23" s="30" t="s">
        <v>160</v>
      </c>
      <c r="I23" s="30"/>
      <c r="J23" s="30"/>
      <c r="K23" s="31"/>
      <c r="L23" s="31"/>
      <c r="M23" s="29"/>
      <c r="N23" s="126"/>
    </row>
    <row r="24" spans="1:14" ht="15.75">
      <c r="A24" s="123"/>
      <c r="B24" s="32" t="s">
        <v>10</v>
      </c>
      <c r="C24" s="32"/>
      <c r="D24" s="33" t="s">
        <v>140</v>
      </c>
      <c r="E24" s="33"/>
      <c r="F24" s="33" t="s">
        <v>140</v>
      </c>
      <c r="G24" s="33"/>
      <c r="H24" s="33" t="s">
        <v>160</v>
      </c>
      <c r="I24" s="30"/>
      <c r="J24" s="30"/>
      <c r="K24" s="31"/>
      <c r="L24" s="31"/>
      <c r="M24" s="29"/>
      <c r="N24" s="126"/>
    </row>
    <row r="25" spans="1:14" ht="15.75">
      <c r="A25" s="28"/>
      <c r="B25" s="29" t="s">
        <v>11</v>
      </c>
      <c r="C25" s="29"/>
      <c r="D25" s="34" t="s">
        <v>141</v>
      </c>
      <c r="E25" s="30"/>
      <c r="F25" s="34" t="s">
        <v>151</v>
      </c>
      <c r="G25" s="30"/>
      <c r="H25" s="34" t="s">
        <v>161</v>
      </c>
      <c r="I25" s="30"/>
      <c r="J25" s="34"/>
      <c r="K25" s="31"/>
      <c r="L25" s="31"/>
      <c r="M25" s="29"/>
      <c r="N25" s="126"/>
    </row>
    <row r="26" spans="1:14" ht="15.75">
      <c r="A26" s="28"/>
      <c r="B26" s="29"/>
      <c r="C26" s="29"/>
      <c r="D26" s="29"/>
      <c r="E26" s="30"/>
      <c r="F26" s="30"/>
      <c r="G26" s="30"/>
      <c r="H26" s="30"/>
      <c r="I26" s="30"/>
      <c r="J26" s="30"/>
      <c r="K26" s="31"/>
      <c r="L26" s="31"/>
      <c r="M26" s="29"/>
      <c r="N26" s="126"/>
    </row>
    <row r="27" spans="1:14" ht="15.75">
      <c r="A27" s="28"/>
      <c r="B27" s="29" t="s">
        <v>12</v>
      </c>
      <c r="C27" s="29"/>
      <c r="D27" s="35">
        <v>44350</v>
      </c>
      <c r="E27" s="36"/>
      <c r="F27" s="35">
        <v>119000</v>
      </c>
      <c r="G27" s="35"/>
      <c r="H27" s="35">
        <v>17650</v>
      </c>
      <c r="I27" s="35"/>
      <c r="J27" s="35"/>
      <c r="K27" s="37"/>
      <c r="L27" s="35">
        <f>H27+F27+D27</f>
        <v>181000</v>
      </c>
      <c r="M27" s="38"/>
      <c r="N27" s="126"/>
    </row>
    <row r="28" spans="1:14" ht="15.75">
      <c r="A28" s="28"/>
      <c r="B28" s="29" t="s">
        <v>13</v>
      </c>
      <c r="C28" s="125">
        <v>0.206401</v>
      </c>
      <c r="D28" s="35">
        <f>D27*C28</f>
        <v>9153.88435</v>
      </c>
      <c r="E28" s="36"/>
      <c r="F28" s="35">
        <v>119000</v>
      </c>
      <c r="G28" s="35"/>
      <c r="H28" s="35">
        <v>17650</v>
      </c>
      <c r="I28" s="35"/>
      <c r="J28" s="35"/>
      <c r="K28" s="37"/>
      <c r="L28" s="35">
        <f>H28+F28+D28</f>
        <v>145803.88435</v>
      </c>
      <c r="M28" s="38"/>
      <c r="N28" s="126"/>
    </row>
    <row r="29" spans="1:14" ht="15.75">
      <c r="A29" s="123"/>
      <c r="B29" s="32" t="s">
        <v>14</v>
      </c>
      <c r="C29" s="125">
        <v>0.106024</v>
      </c>
      <c r="D29" s="41">
        <f>D27*C29</f>
        <v>4702.1644</v>
      </c>
      <c r="E29" s="42"/>
      <c r="F29" s="41">
        <v>119000</v>
      </c>
      <c r="G29" s="41"/>
      <c r="H29" s="41">
        <v>17650</v>
      </c>
      <c r="I29" s="41"/>
      <c r="J29" s="41"/>
      <c r="K29" s="43"/>
      <c r="L29" s="41">
        <f>H29+F29+D29</f>
        <v>141352.1644</v>
      </c>
      <c r="M29" s="38"/>
      <c r="N29" s="126"/>
    </row>
    <row r="30" spans="1:14" ht="15.75">
      <c r="A30" s="28"/>
      <c r="B30" s="29" t="s">
        <v>15</v>
      </c>
      <c r="C30" s="39"/>
      <c r="D30" s="34" t="s">
        <v>142</v>
      </c>
      <c r="E30" s="29"/>
      <c r="F30" s="34" t="s">
        <v>145</v>
      </c>
      <c r="G30" s="34"/>
      <c r="H30" s="34" t="s">
        <v>162</v>
      </c>
      <c r="I30" s="34"/>
      <c r="J30" s="34"/>
      <c r="K30" s="31"/>
      <c r="L30" s="31"/>
      <c r="M30" s="29"/>
      <c r="N30" s="126"/>
    </row>
    <row r="31" spans="1:14" ht="15.75">
      <c r="A31" s="28"/>
      <c r="B31" s="29" t="s">
        <v>16</v>
      </c>
      <c r="C31" s="29"/>
      <c r="D31" s="44">
        <v>0.0604406</v>
      </c>
      <c r="E31" s="29"/>
      <c r="F31" s="44">
        <v>0.0604406</v>
      </c>
      <c r="G31" s="45"/>
      <c r="H31" s="44">
        <v>0.0644406</v>
      </c>
      <c r="I31" s="45"/>
      <c r="J31" s="44"/>
      <c r="K31" s="31"/>
      <c r="L31" s="45">
        <f>SUMPRODUCT(D31:H31,D28:H28)/L28</f>
        <v>0.06092481206550661</v>
      </c>
      <c r="M31" s="29"/>
      <c r="N31" s="126"/>
    </row>
    <row r="32" spans="1:14" ht="15.75">
      <c r="A32" s="28"/>
      <c r="B32" s="29" t="s">
        <v>17</v>
      </c>
      <c r="C32" s="29"/>
      <c r="D32" s="44">
        <v>0.0639563</v>
      </c>
      <c r="E32" s="29"/>
      <c r="F32" s="44">
        <v>0.0639563</v>
      </c>
      <c r="G32" s="45"/>
      <c r="H32" s="44">
        <v>0.0679563</v>
      </c>
      <c r="I32" s="45"/>
      <c r="J32" s="44"/>
      <c r="K32" s="31"/>
      <c r="L32" s="31"/>
      <c r="M32" s="29"/>
      <c r="N32" s="126"/>
    </row>
    <row r="33" spans="1:14" ht="15.75">
      <c r="A33" s="28"/>
      <c r="B33" s="29" t="s">
        <v>18</v>
      </c>
      <c r="C33" s="29"/>
      <c r="D33" s="34" t="s">
        <v>143</v>
      </c>
      <c r="E33" s="29"/>
      <c r="F33" s="34" t="s">
        <v>152</v>
      </c>
      <c r="G33" s="34"/>
      <c r="H33" s="34" t="s">
        <v>152</v>
      </c>
      <c r="I33" s="34"/>
      <c r="J33" s="34"/>
      <c r="K33" s="31"/>
      <c r="L33" s="31"/>
      <c r="M33" s="29"/>
      <c r="N33" s="126"/>
    </row>
    <row r="34" spans="1:14" ht="15.75">
      <c r="A34" s="28"/>
      <c r="B34" s="29" t="s">
        <v>19</v>
      </c>
      <c r="C34" s="29"/>
      <c r="D34" s="34" t="s">
        <v>144</v>
      </c>
      <c r="E34" s="29"/>
      <c r="F34" s="34" t="s">
        <v>153</v>
      </c>
      <c r="G34" s="34"/>
      <c r="H34" s="34" t="s">
        <v>153</v>
      </c>
      <c r="I34" s="34"/>
      <c r="J34" s="34"/>
      <c r="K34" s="31"/>
      <c r="L34" s="31"/>
      <c r="M34" s="29"/>
      <c r="N34" s="126"/>
    </row>
    <row r="35" spans="1:14" ht="15.75">
      <c r="A35" s="28"/>
      <c r="B35" s="29" t="s">
        <v>20</v>
      </c>
      <c r="C35" s="29"/>
      <c r="D35" s="34" t="s">
        <v>145</v>
      </c>
      <c r="E35" s="29"/>
      <c r="F35" s="34" t="s">
        <v>154</v>
      </c>
      <c r="G35" s="34"/>
      <c r="H35" s="34" t="s">
        <v>163</v>
      </c>
      <c r="I35" s="34"/>
      <c r="J35" s="34"/>
      <c r="K35" s="31"/>
      <c r="L35" s="31"/>
      <c r="M35" s="29"/>
      <c r="N35" s="126"/>
    </row>
    <row r="36" spans="1:14" ht="15.75">
      <c r="A36" s="28"/>
      <c r="B36" s="29"/>
      <c r="C36" s="29"/>
      <c r="D36" s="46"/>
      <c r="E36" s="46"/>
      <c r="F36" s="29"/>
      <c r="G36" s="46"/>
      <c r="H36" s="46"/>
      <c r="I36" s="46"/>
      <c r="J36" s="46"/>
      <c r="K36" s="46"/>
      <c r="L36" s="46"/>
      <c r="M36" s="29"/>
      <c r="N36" s="126"/>
    </row>
    <row r="37" spans="1:14" ht="15.75">
      <c r="A37" s="28"/>
      <c r="B37" s="29" t="s">
        <v>21</v>
      </c>
      <c r="C37" s="29"/>
      <c r="D37" s="29"/>
      <c r="E37" s="29"/>
      <c r="F37" s="29"/>
      <c r="G37" s="29"/>
      <c r="H37" s="29"/>
      <c r="I37" s="29"/>
      <c r="J37" s="29"/>
      <c r="K37" s="29"/>
      <c r="L37" s="45">
        <f>(H27)/(D27+F27)</f>
        <v>0.10805019895928987</v>
      </c>
      <c r="M37" s="29"/>
      <c r="N37" s="126"/>
    </row>
    <row r="38" spans="1:14" ht="15.75">
      <c r="A38" s="28"/>
      <c r="B38" s="29" t="s">
        <v>22</v>
      </c>
      <c r="C38" s="29"/>
      <c r="D38" s="29"/>
      <c r="E38" s="29"/>
      <c r="F38" s="29"/>
      <c r="G38" s="29"/>
      <c r="H38" s="29"/>
      <c r="I38" s="29"/>
      <c r="J38" s="29"/>
      <c r="K38" s="29"/>
      <c r="L38" s="45">
        <f>(H29)/(D29+F29)</f>
        <v>0.14268141617092028</v>
      </c>
      <c r="M38" s="29"/>
      <c r="N38" s="126"/>
    </row>
    <row r="39" spans="1:14" ht="15.75">
      <c r="A39" s="28"/>
      <c r="B39" s="29" t="s">
        <v>23</v>
      </c>
      <c r="C39" s="29"/>
      <c r="D39" s="29"/>
      <c r="E39" s="29"/>
      <c r="F39" s="29"/>
      <c r="G39" s="29"/>
      <c r="H39" s="29"/>
      <c r="I39" s="29"/>
      <c r="J39" s="34" t="s">
        <v>169</v>
      </c>
      <c r="K39" s="34" t="s">
        <v>177</v>
      </c>
      <c r="L39" s="35">
        <v>72850</v>
      </c>
      <c r="M39" s="29"/>
      <c r="N39" s="126"/>
    </row>
    <row r="40" spans="1:14" ht="15.75">
      <c r="A40" s="28"/>
      <c r="B40" s="29"/>
      <c r="C40" s="29"/>
      <c r="D40" s="29"/>
      <c r="E40" s="29"/>
      <c r="F40" s="29"/>
      <c r="G40" s="29"/>
      <c r="H40" s="29"/>
      <c r="I40" s="29"/>
      <c r="J40" s="29"/>
      <c r="K40" s="29"/>
      <c r="L40" s="47"/>
      <c r="M40" s="29"/>
      <c r="N40" s="126"/>
    </row>
    <row r="41" spans="1:14" ht="15.75">
      <c r="A41" s="28"/>
      <c r="B41" s="29" t="s">
        <v>24</v>
      </c>
      <c r="C41" s="29"/>
      <c r="D41" s="29"/>
      <c r="E41" s="29"/>
      <c r="F41" s="29"/>
      <c r="G41" s="29"/>
      <c r="H41" s="29"/>
      <c r="I41" s="29"/>
      <c r="J41" s="34"/>
      <c r="K41" s="34"/>
      <c r="L41" s="34" t="s">
        <v>181</v>
      </c>
      <c r="M41" s="29"/>
      <c r="N41" s="126"/>
    </row>
    <row r="42" spans="1:14" ht="15.75">
      <c r="A42" s="28"/>
      <c r="B42" s="32" t="s">
        <v>25</v>
      </c>
      <c r="C42" s="32"/>
      <c r="D42" s="32"/>
      <c r="E42" s="32"/>
      <c r="F42" s="32"/>
      <c r="G42" s="32"/>
      <c r="H42" s="32"/>
      <c r="I42" s="32"/>
      <c r="J42" s="48"/>
      <c r="K42" s="48"/>
      <c r="L42" s="49">
        <v>37011</v>
      </c>
      <c r="M42" s="29"/>
      <c r="N42" s="126"/>
    </row>
    <row r="43" spans="1:14" ht="15.75">
      <c r="A43" s="28"/>
      <c r="B43" s="29" t="s">
        <v>26</v>
      </c>
      <c r="C43" s="29"/>
      <c r="D43" s="29"/>
      <c r="E43" s="29"/>
      <c r="F43" s="29"/>
      <c r="G43" s="29"/>
      <c r="H43" s="29"/>
      <c r="I43" s="29">
        <f>L43-J43+1</f>
        <v>92</v>
      </c>
      <c r="J43" s="50">
        <v>36830</v>
      </c>
      <c r="K43" s="51"/>
      <c r="L43" s="50">
        <v>36921</v>
      </c>
      <c r="M43" s="29"/>
      <c r="N43" s="126"/>
    </row>
    <row r="44" spans="1:14" ht="15.75">
      <c r="A44" s="28"/>
      <c r="B44" s="29" t="s">
        <v>27</v>
      </c>
      <c r="C44" s="29"/>
      <c r="D44" s="29"/>
      <c r="E44" s="29"/>
      <c r="F44" s="29"/>
      <c r="G44" s="29"/>
      <c r="H44" s="29"/>
      <c r="I44" s="29">
        <f>L44-J44+1</f>
        <v>89</v>
      </c>
      <c r="J44" s="50">
        <v>36922</v>
      </c>
      <c r="K44" s="51"/>
      <c r="L44" s="50">
        <v>37010</v>
      </c>
      <c r="M44" s="29"/>
      <c r="N44" s="126"/>
    </row>
    <row r="45" spans="1:14" ht="15.75">
      <c r="A45" s="28"/>
      <c r="B45" s="29" t="s">
        <v>28</v>
      </c>
      <c r="C45" s="29"/>
      <c r="D45" s="29"/>
      <c r="E45" s="29"/>
      <c r="F45" s="29"/>
      <c r="G45" s="29"/>
      <c r="H45" s="29"/>
      <c r="I45" s="29"/>
      <c r="J45" s="50"/>
      <c r="K45" s="51"/>
      <c r="L45" s="50" t="s">
        <v>182</v>
      </c>
      <c r="M45" s="29"/>
      <c r="N45" s="126"/>
    </row>
    <row r="46" spans="1:14" ht="15.75">
      <c r="A46" s="28"/>
      <c r="B46" s="29" t="s">
        <v>29</v>
      </c>
      <c r="C46" s="29"/>
      <c r="D46" s="29"/>
      <c r="E46" s="29"/>
      <c r="F46" s="29"/>
      <c r="G46" s="29"/>
      <c r="H46" s="29"/>
      <c r="I46" s="29"/>
      <c r="J46" s="50"/>
      <c r="K46" s="51"/>
      <c r="L46" s="50">
        <v>37004</v>
      </c>
      <c r="M46" s="29"/>
      <c r="N46" s="126"/>
    </row>
    <row r="47" spans="1:14" ht="15.75">
      <c r="A47" s="28"/>
      <c r="B47" s="29"/>
      <c r="C47" s="29"/>
      <c r="D47" s="29"/>
      <c r="E47" s="29"/>
      <c r="F47" s="29"/>
      <c r="G47" s="29"/>
      <c r="H47" s="29"/>
      <c r="I47" s="29"/>
      <c r="J47" s="50"/>
      <c r="K47" s="51"/>
      <c r="L47" s="50"/>
      <c r="M47" s="29"/>
      <c r="N47" s="126"/>
    </row>
    <row r="48" spans="1:14" ht="15.75">
      <c r="A48" s="8"/>
      <c r="B48" s="10"/>
      <c r="C48" s="10"/>
      <c r="D48" s="10"/>
      <c r="E48" s="10"/>
      <c r="F48" s="10"/>
      <c r="G48" s="10"/>
      <c r="H48" s="10"/>
      <c r="I48" s="10"/>
      <c r="J48" s="52"/>
      <c r="K48" s="53"/>
      <c r="L48" s="52"/>
      <c r="M48" s="10"/>
      <c r="N48" s="126"/>
    </row>
    <row r="49" spans="1:14" ht="19.5" thickBot="1">
      <c r="A49" s="132"/>
      <c r="B49" s="133" t="s">
        <v>206</v>
      </c>
      <c r="C49" s="134"/>
      <c r="D49" s="134"/>
      <c r="E49" s="134"/>
      <c r="F49" s="134"/>
      <c r="G49" s="134"/>
      <c r="H49" s="134"/>
      <c r="I49" s="134"/>
      <c r="J49" s="134"/>
      <c r="K49" s="134"/>
      <c r="L49" s="135"/>
      <c r="M49" s="136"/>
      <c r="N49" s="126"/>
    </row>
    <row r="50" spans="1:14" ht="15.75">
      <c r="A50" s="2"/>
      <c r="B50" s="5"/>
      <c r="C50" s="5"/>
      <c r="D50" s="5"/>
      <c r="E50" s="5"/>
      <c r="F50" s="5"/>
      <c r="G50" s="5"/>
      <c r="H50" s="5"/>
      <c r="I50" s="5"/>
      <c r="J50" s="5"/>
      <c r="K50" s="5"/>
      <c r="L50" s="56"/>
      <c r="M50" s="5"/>
      <c r="N50" s="126"/>
    </row>
    <row r="51" spans="1:14" ht="15.75">
      <c r="A51" s="8"/>
      <c r="B51" s="57" t="s">
        <v>31</v>
      </c>
      <c r="C51" s="16"/>
      <c r="D51" s="10"/>
      <c r="E51" s="10"/>
      <c r="F51" s="10"/>
      <c r="G51" s="10"/>
      <c r="H51" s="10"/>
      <c r="I51" s="10"/>
      <c r="J51" s="10"/>
      <c r="K51" s="10"/>
      <c r="L51" s="58"/>
      <c r="M51" s="10"/>
      <c r="N51" s="126"/>
    </row>
    <row r="52" spans="1:14" ht="15.75">
      <c r="A52" s="8"/>
      <c r="B52" s="16"/>
      <c r="C52" s="16"/>
      <c r="D52" s="10"/>
      <c r="E52" s="10"/>
      <c r="F52" s="10"/>
      <c r="G52" s="10"/>
      <c r="H52" s="10"/>
      <c r="I52" s="10"/>
      <c r="J52" s="10"/>
      <c r="K52" s="10"/>
      <c r="L52" s="58"/>
      <c r="M52" s="10"/>
      <c r="N52" s="126"/>
    </row>
    <row r="53" spans="1:14" s="170" customFormat="1" ht="63">
      <c r="A53" s="191"/>
      <c r="B53" s="192" t="s">
        <v>32</v>
      </c>
      <c r="C53" s="193" t="s">
        <v>137</v>
      </c>
      <c r="D53" s="193" t="s">
        <v>146</v>
      </c>
      <c r="E53" s="193"/>
      <c r="F53" s="193" t="s">
        <v>155</v>
      </c>
      <c r="G53" s="193"/>
      <c r="H53" s="193" t="s">
        <v>164</v>
      </c>
      <c r="I53" s="193"/>
      <c r="J53" s="193" t="s">
        <v>170</v>
      </c>
      <c r="K53" s="193"/>
      <c r="L53" s="194" t="s">
        <v>183</v>
      </c>
      <c r="M53" s="168"/>
      <c r="N53" s="174"/>
    </row>
    <row r="54" spans="1:14" ht="15.75">
      <c r="A54" s="28"/>
      <c r="B54" s="29" t="s">
        <v>33</v>
      </c>
      <c r="C54" s="38">
        <v>180976</v>
      </c>
      <c r="D54" s="59">
        <v>145801</v>
      </c>
      <c r="E54" s="38"/>
      <c r="F54" s="38">
        <f>4449+797</f>
        <v>5246</v>
      </c>
      <c r="G54" s="38"/>
      <c r="H54" s="38">
        <v>797</v>
      </c>
      <c r="I54" s="38"/>
      <c r="J54" s="38">
        <v>0</v>
      </c>
      <c r="K54" s="38"/>
      <c r="L54" s="59">
        <f>D54-F54+H54-J54</f>
        <v>141352</v>
      </c>
      <c r="M54" s="29"/>
      <c r="N54" s="126"/>
    </row>
    <row r="55" spans="1:14" ht="15.75">
      <c r="A55" s="28"/>
      <c r="B55" s="29" t="s">
        <v>34</v>
      </c>
      <c r="C55" s="38">
        <v>24</v>
      </c>
      <c r="D55" s="59">
        <v>0</v>
      </c>
      <c r="E55" s="38"/>
      <c r="F55" s="38">
        <v>0</v>
      </c>
      <c r="G55" s="38"/>
      <c r="H55" s="38">
        <v>0</v>
      </c>
      <c r="I55" s="38"/>
      <c r="J55" s="38">
        <v>0</v>
      </c>
      <c r="K55" s="38"/>
      <c r="L55" s="59">
        <f>D55-F55</f>
        <v>0</v>
      </c>
      <c r="M55" s="29"/>
      <c r="N55" s="126"/>
    </row>
    <row r="56" spans="1:14" ht="15.75">
      <c r="A56" s="28"/>
      <c r="B56" s="29"/>
      <c r="C56" s="38"/>
      <c r="D56" s="59"/>
      <c r="E56" s="38"/>
      <c r="F56" s="38"/>
      <c r="G56" s="38"/>
      <c r="H56" s="38"/>
      <c r="I56" s="38"/>
      <c r="J56" s="38"/>
      <c r="K56" s="38"/>
      <c r="L56" s="59"/>
      <c r="M56" s="29"/>
      <c r="N56" s="126"/>
    </row>
    <row r="57" spans="1:14" ht="15.75">
      <c r="A57" s="28"/>
      <c r="B57" s="29" t="s">
        <v>35</v>
      </c>
      <c r="C57" s="38">
        <f>SUM(C54:C56)</f>
        <v>181000</v>
      </c>
      <c r="D57" s="60">
        <v>145801</v>
      </c>
      <c r="E57" s="38"/>
      <c r="F57" s="38">
        <f>SUM(F54:F56)</f>
        <v>5246</v>
      </c>
      <c r="G57" s="38"/>
      <c r="H57" s="38">
        <f>SUM(H54:H56)</f>
        <v>797</v>
      </c>
      <c r="I57" s="38"/>
      <c r="J57" s="38">
        <f>SUM(J54:J56)</f>
        <v>0</v>
      </c>
      <c r="K57" s="38"/>
      <c r="L57" s="60">
        <f>SUM(L54:L56)</f>
        <v>141352</v>
      </c>
      <c r="M57" s="29"/>
      <c r="N57" s="126"/>
    </row>
    <row r="58" spans="1:14" ht="15.75">
      <c r="A58" s="28"/>
      <c r="B58" s="29"/>
      <c r="C58" s="38"/>
      <c r="D58" s="38"/>
      <c r="E58" s="38"/>
      <c r="F58" s="38"/>
      <c r="G58" s="38"/>
      <c r="H58" s="38"/>
      <c r="I58" s="38"/>
      <c r="J58" s="38"/>
      <c r="K58" s="38"/>
      <c r="L58" s="60"/>
      <c r="M58" s="29"/>
      <c r="N58" s="126"/>
    </row>
    <row r="59" spans="1:14" ht="15.75">
      <c r="A59" s="8"/>
      <c r="B59" s="155" t="s">
        <v>36</v>
      </c>
      <c r="C59" s="61"/>
      <c r="D59" s="61"/>
      <c r="E59" s="61"/>
      <c r="F59" s="61"/>
      <c r="G59" s="61"/>
      <c r="H59" s="61"/>
      <c r="I59" s="61"/>
      <c r="J59" s="61"/>
      <c r="K59" s="61"/>
      <c r="L59" s="62"/>
      <c r="M59" s="10"/>
      <c r="N59" s="126"/>
    </row>
    <row r="60" spans="1:14" ht="15.75">
      <c r="A60" s="8"/>
      <c r="B60" s="10"/>
      <c r="C60" s="61"/>
      <c r="D60" s="61"/>
      <c r="E60" s="61"/>
      <c r="F60" s="61"/>
      <c r="G60" s="61"/>
      <c r="H60" s="61"/>
      <c r="I60" s="61"/>
      <c r="J60" s="61"/>
      <c r="K60" s="61"/>
      <c r="L60" s="62"/>
      <c r="M60" s="10"/>
      <c r="N60" s="126"/>
    </row>
    <row r="61" spans="1:14" ht="15.75">
      <c r="A61" s="28"/>
      <c r="B61" s="29" t="s">
        <v>33</v>
      </c>
      <c r="C61" s="38"/>
      <c r="D61" s="38"/>
      <c r="E61" s="38"/>
      <c r="F61" s="38"/>
      <c r="G61" s="38"/>
      <c r="H61" s="38"/>
      <c r="I61" s="38"/>
      <c r="J61" s="38"/>
      <c r="K61" s="38"/>
      <c r="L61" s="60"/>
      <c r="M61" s="29"/>
      <c r="N61" s="126"/>
    </row>
    <row r="62" spans="1:14" ht="15.75">
      <c r="A62" s="28"/>
      <c r="B62" s="29" t="s">
        <v>34</v>
      </c>
      <c r="C62" s="38"/>
      <c r="D62" s="38"/>
      <c r="E62" s="38"/>
      <c r="F62" s="38"/>
      <c r="G62" s="38"/>
      <c r="H62" s="38"/>
      <c r="I62" s="38"/>
      <c r="J62" s="38"/>
      <c r="K62" s="38"/>
      <c r="L62" s="60"/>
      <c r="M62" s="29"/>
      <c r="N62" s="126"/>
    </row>
    <row r="63" spans="1:14" ht="15.75">
      <c r="A63" s="28"/>
      <c r="B63" s="29"/>
      <c r="C63" s="38"/>
      <c r="D63" s="38"/>
      <c r="E63" s="38"/>
      <c r="F63" s="38"/>
      <c r="G63" s="38"/>
      <c r="H63" s="38"/>
      <c r="I63" s="38"/>
      <c r="J63" s="38"/>
      <c r="K63" s="38"/>
      <c r="L63" s="60"/>
      <c r="M63" s="29"/>
      <c r="N63" s="126"/>
    </row>
    <row r="64" spans="1:14" ht="15.75">
      <c r="A64" s="28"/>
      <c r="B64" s="29" t="s">
        <v>35</v>
      </c>
      <c r="C64" s="38"/>
      <c r="D64" s="38"/>
      <c r="E64" s="38"/>
      <c r="F64" s="38"/>
      <c r="G64" s="38"/>
      <c r="H64" s="38"/>
      <c r="I64" s="38"/>
      <c r="J64" s="38"/>
      <c r="K64" s="38"/>
      <c r="L64" s="38"/>
      <c r="M64" s="29"/>
      <c r="N64" s="126"/>
    </row>
    <row r="65" spans="1:14" ht="15.75">
      <c r="A65" s="28"/>
      <c r="B65" s="29"/>
      <c r="C65" s="38"/>
      <c r="D65" s="38"/>
      <c r="E65" s="38"/>
      <c r="F65" s="38"/>
      <c r="G65" s="38"/>
      <c r="H65" s="38"/>
      <c r="I65" s="38"/>
      <c r="J65" s="38"/>
      <c r="K65" s="38"/>
      <c r="L65" s="38"/>
      <c r="M65" s="29"/>
      <c r="N65" s="126"/>
    </row>
    <row r="66" spans="1:14" ht="15.75">
      <c r="A66" s="28"/>
      <c r="B66" s="29" t="s">
        <v>37</v>
      </c>
      <c r="C66" s="38">
        <v>0</v>
      </c>
      <c r="D66" s="38">
        <v>0</v>
      </c>
      <c r="E66" s="38"/>
      <c r="F66" s="38"/>
      <c r="G66" s="38"/>
      <c r="H66" s="38"/>
      <c r="I66" s="38"/>
      <c r="J66" s="38"/>
      <c r="K66" s="38"/>
      <c r="L66" s="59">
        <f>D66-F66+H66-J66</f>
        <v>0</v>
      </c>
      <c r="M66" s="29"/>
      <c r="N66" s="126"/>
    </row>
    <row r="67" spans="1:14" ht="15.75">
      <c r="A67" s="28"/>
      <c r="B67" s="29" t="s">
        <v>38</v>
      </c>
      <c r="C67" s="38">
        <v>0</v>
      </c>
      <c r="D67" s="38">
        <v>0</v>
      </c>
      <c r="E67" s="38"/>
      <c r="F67" s="38"/>
      <c r="G67" s="38"/>
      <c r="H67" s="38"/>
      <c r="I67" s="38"/>
      <c r="J67" s="38"/>
      <c r="K67" s="38"/>
      <c r="L67" s="60">
        <v>0</v>
      </c>
      <c r="M67" s="29"/>
      <c r="N67" s="126"/>
    </row>
    <row r="68" spans="1:14" ht="15.75">
      <c r="A68" s="28"/>
      <c r="B68" s="29" t="s">
        <v>39</v>
      </c>
      <c r="C68" s="38">
        <v>0</v>
      </c>
      <c r="D68" s="38">
        <v>3</v>
      </c>
      <c r="E68" s="38"/>
      <c r="F68" s="38"/>
      <c r="G68" s="38"/>
      <c r="H68" s="38"/>
      <c r="I68" s="38"/>
      <c r="J68" s="38"/>
      <c r="K68" s="38"/>
      <c r="L68" s="60">
        <v>0</v>
      </c>
      <c r="M68" s="29"/>
      <c r="N68" s="126"/>
    </row>
    <row r="69" spans="1:14" ht="15.75">
      <c r="A69" s="28"/>
      <c r="B69" s="29" t="s">
        <v>40</v>
      </c>
      <c r="C69" s="60">
        <f>SUM(C57:C68)</f>
        <v>181000</v>
      </c>
      <c r="D69" s="60">
        <f>SUM(D57:D68)</f>
        <v>145804</v>
      </c>
      <c r="E69" s="38"/>
      <c r="F69" s="60"/>
      <c r="G69" s="38"/>
      <c r="H69" s="60"/>
      <c r="I69" s="38"/>
      <c r="J69" s="60"/>
      <c r="K69" s="38"/>
      <c r="L69" s="60">
        <f>SUM(L57:L68)</f>
        <v>141352</v>
      </c>
      <c r="M69" s="29"/>
      <c r="N69" s="126"/>
    </row>
    <row r="70" spans="1:14" ht="15.75">
      <c r="A70" s="28"/>
      <c r="B70" s="29"/>
      <c r="C70" s="38"/>
      <c r="D70" s="38"/>
      <c r="E70" s="38"/>
      <c r="F70" s="38"/>
      <c r="G70" s="38"/>
      <c r="H70" s="38"/>
      <c r="I70" s="38"/>
      <c r="J70" s="38"/>
      <c r="K70" s="38"/>
      <c r="L70" s="60"/>
      <c r="M70" s="29"/>
      <c r="N70" s="126"/>
    </row>
    <row r="71" spans="1:14" ht="15.75">
      <c r="A71" s="8"/>
      <c r="B71" s="10"/>
      <c r="C71" s="10"/>
      <c r="D71" s="10"/>
      <c r="E71" s="10"/>
      <c r="F71" s="10"/>
      <c r="G71" s="10"/>
      <c r="H71" s="10"/>
      <c r="I71" s="10"/>
      <c r="J71" s="10"/>
      <c r="K71" s="10"/>
      <c r="L71" s="10"/>
      <c r="M71" s="10"/>
      <c r="N71" s="126"/>
    </row>
    <row r="72" spans="1:14" ht="15.75">
      <c r="A72" s="8"/>
      <c r="B72" s="57" t="s">
        <v>41</v>
      </c>
      <c r="C72" s="17"/>
      <c r="D72" s="17"/>
      <c r="E72" s="17"/>
      <c r="F72" s="17"/>
      <c r="G72" s="17"/>
      <c r="H72" s="17"/>
      <c r="I72" s="21"/>
      <c r="J72" s="21" t="s">
        <v>171</v>
      </c>
      <c r="K72" s="21"/>
      <c r="L72" s="21" t="s">
        <v>184</v>
      </c>
      <c r="M72" s="10"/>
      <c r="N72" s="126"/>
    </row>
    <row r="73" spans="1:14" ht="15.75">
      <c r="A73" s="28"/>
      <c r="B73" s="29" t="s">
        <v>42</v>
      </c>
      <c r="C73" s="29"/>
      <c r="D73" s="29"/>
      <c r="E73" s="29"/>
      <c r="F73" s="29"/>
      <c r="G73" s="29"/>
      <c r="H73" s="29"/>
      <c r="I73" s="29"/>
      <c r="J73" s="38">
        <v>0</v>
      </c>
      <c r="K73" s="29"/>
      <c r="L73" s="59">
        <v>0</v>
      </c>
      <c r="M73" s="29"/>
      <c r="N73" s="126"/>
    </row>
    <row r="74" spans="1:14" ht="15.75">
      <c r="A74" s="28"/>
      <c r="B74" s="29" t="s">
        <v>43</v>
      </c>
      <c r="C74" s="46" t="s">
        <v>138</v>
      </c>
      <c r="D74" s="64">
        <f>L46</f>
        <v>37004</v>
      </c>
      <c r="E74" s="29"/>
      <c r="F74" s="29"/>
      <c r="G74" s="29"/>
      <c r="H74" s="29"/>
      <c r="I74" s="29"/>
      <c r="J74" s="38">
        <v>5249</v>
      </c>
      <c r="K74" s="29"/>
      <c r="L74" s="59"/>
      <c r="M74" s="29"/>
      <c r="N74" s="126"/>
    </row>
    <row r="75" spans="1:14" ht="15.75">
      <c r="A75" s="28"/>
      <c r="B75" s="29" t="s">
        <v>44</v>
      </c>
      <c r="C75" s="29"/>
      <c r="D75" s="29"/>
      <c r="E75" s="29"/>
      <c r="F75" s="29"/>
      <c r="G75" s="29"/>
      <c r="H75" s="29"/>
      <c r="I75" s="29"/>
      <c r="J75" s="38"/>
      <c r="K75" s="29"/>
      <c r="L75" s="59">
        <f>2573-15+1151+68+65-867-1</f>
        <v>2974</v>
      </c>
      <c r="M75" s="29"/>
      <c r="N75" s="126"/>
    </row>
    <row r="76" spans="1:14" ht="15.75">
      <c r="A76" s="28"/>
      <c r="B76" s="29" t="s">
        <v>45</v>
      </c>
      <c r="C76" s="29"/>
      <c r="D76" s="29"/>
      <c r="E76" s="29"/>
      <c r="F76" s="29"/>
      <c r="G76" s="29"/>
      <c r="H76" s="29"/>
      <c r="I76" s="29"/>
      <c r="J76" s="38"/>
      <c r="K76" s="29"/>
      <c r="L76" s="59">
        <v>103</v>
      </c>
      <c r="M76" s="29"/>
      <c r="N76" s="126"/>
    </row>
    <row r="77" spans="1:14" ht="15.75">
      <c r="A77" s="28"/>
      <c r="B77" s="29" t="s">
        <v>46</v>
      </c>
      <c r="C77" s="29"/>
      <c r="D77" s="29"/>
      <c r="E77" s="29"/>
      <c r="F77" s="29"/>
      <c r="G77" s="29"/>
      <c r="H77" s="29"/>
      <c r="I77" s="29"/>
      <c r="J77" s="38">
        <f>SUM(J73:J76)</f>
        <v>5249</v>
      </c>
      <c r="K77" s="29"/>
      <c r="L77" s="60">
        <f>SUM(L73:L76)</f>
        <v>3077</v>
      </c>
      <c r="M77" s="29"/>
      <c r="N77" s="126"/>
    </row>
    <row r="78" spans="1:14" ht="15.75">
      <c r="A78" s="28"/>
      <c r="B78" s="29" t="s">
        <v>47</v>
      </c>
      <c r="C78" s="29"/>
      <c r="D78" s="29"/>
      <c r="E78" s="29"/>
      <c r="F78" s="29"/>
      <c r="G78" s="29"/>
      <c r="H78" s="29"/>
      <c r="I78" s="29"/>
      <c r="J78" s="38">
        <v>0</v>
      </c>
      <c r="K78" s="29"/>
      <c r="L78" s="59">
        <v>0</v>
      </c>
      <c r="M78" s="29"/>
      <c r="N78" s="126"/>
    </row>
    <row r="79" spans="1:14" ht="15.75">
      <c r="A79" s="28"/>
      <c r="B79" s="29" t="s">
        <v>48</v>
      </c>
      <c r="C79" s="29"/>
      <c r="D79" s="29"/>
      <c r="E79" s="29"/>
      <c r="F79" s="29"/>
      <c r="G79" s="29"/>
      <c r="H79" s="29"/>
      <c r="I79" s="29"/>
      <c r="J79" s="38">
        <f>J77+J78</f>
        <v>5249</v>
      </c>
      <c r="K79" s="29"/>
      <c r="L79" s="60">
        <f>L77+L78</f>
        <v>3077</v>
      </c>
      <c r="M79" s="29"/>
      <c r="N79" s="126"/>
    </row>
    <row r="80" spans="1:14" ht="15.75">
      <c r="A80" s="28"/>
      <c r="B80" s="185" t="s">
        <v>49</v>
      </c>
      <c r="C80" s="65"/>
      <c r="D80" s="29"/>
      <c r="E80" s="29"/>
      <c r="F80" s="29"/>
      <c r="G80" s="29"/>
      <c r="H80" s="29"/>
      <c r="I80" s="29"/>
      <c r="J80" s="38"/>
      <c r="K80" s="29"/>
      <c r="L80" s="59"/>
      <c r="M80" s="29"/>
      <c r="N80" s="126"/>
    </row>
    <row r="81" spans="1:14" ht="15.75">
      <c r="A81" s="28">
        <v>1</v>
      </c>
      <c r="B81" s="29" t="s">
        <v>50</v>
      </c>
      <c r="C81" s="29"/>
      <c r="D81" s="29"/>
      <c r="E81" s="29"/>
      <c r="F81" s="29"/>
      <c r="G81" s="29"/>
      <c r="H81" s="29"/>
      <c r="I81" s="29"/>
      <c r="J81" s="29"/>
      <c r="K81" s="29"/>
      <c r="L81" s="59">
        <v>0</v>
      </c>
      <c r="M81" s="29"/>
      <c r="N81" s="126"/>
    </row>
    <row r="82" spans="1:14" ht="15.75">
      <c r="A82" s="28">
        <v>2</v>
      </c>
      <c r="B82" s="29" t="s">
        <v>51</v>
      </c>
      <c r="C82" s="29"/>
      <c r="D82" s="29"/>
      <c r="E82" s="29"/>
      <c r="F82" s="29"/>
      <c r="G82" s="29"/>
      <c r="H82" s="29"/>
      <c r="I82" s="29"/>
      <c r="J82" s="29"/>
      <c r="K82" s="29"/>
      <c r="L82" s="59">
        <v>-4</v>
      </c>
      <c r="M82" s="29"/>
      <c r="N82" s="126"/>
    </row>
    <row r="83" spans="1:14" ht="15.75">
      <c r="A83" s="28">
        <v>3</v>
      </c>
      <c r="B83" s="29" t="s">
        <v>52</v>
      </c>
      <c r="C83" s="29"/>
      <c r="D83" s="29"/>
      <c r="E83" s="29"/>
      <c r="F83" s="29"/>
      <c r="G83" s="29"/>
      <c r="H83" s="29"/>
      <c r="I83" s="29"/>
      <c r="J83" s="29"/>
      <c r="K83" s="29"/>
      <c r="L83" s="59">
        <f>-106-5</f>
        <v>-111</v>
      </c>
      <c r="M83" s="29"/>
      <c r="N83" s="126"/>
    </row>
    <row r="84" spans="1:14" ht="15.75">
      <c r="A84" s="28">
        <v>4</v>
      </c>
      <c r="B84" s="29" t="s">
        <v>53</v>
      </c>
      <c r="C84" s="29"/>
      <c r="D84" s="29"/>
      <c r="E84" s="29"/>
      <c r="F84" s="29"/>
      <c r="G84" s="29"/>
      <c r="H84" s="29"/>
      <c r="I84" s="29"/>
      <c r="J84" s="29"/>
      <c r="K84" s="29"/>
      <c r="L84" s="59">
        <v>-214</v>
      </c>
      <c r="M84" s="29"/>
      <c r="N84" s="126"/>
    </row>
    <row r="85" spans="1:14" ht="15.75">
      <c r="A85" s="28">
        <v>5</v>
      </c>
      <c r="B85" s="29" t="s">
        <v>54</v>
      </c>
      <c r="C85" s="29"/>
      <c r="D85" s="29"/>
      <c r="E85" s="29"/>
      <c r="F85" s="29"/>
      <c r="G85" s="29"/>
      <c r="H85" s="29"/>
      <c r="I85" s="29"/>
      <c r="J85" s="29"/>
      <c r="K85" s="29"/>
      <c r="L85" s="59">
        <v>-1889</v>
      </c>
      <c r="M85" s="29"/>
      <c r="N85" s="126"/>
    </row>
    <row r="86" spans="1:14" ht="15.75">
      <c r="A86" s="28">
        <v>6</v>
      </c>
      <c r="B86" s="29" t="s">
        <v>55</v>
      </c>
      <c r="C86" s="29"/>
      <c r="D86" s="29"/>
      <c r="E86" s="29"/>
      <c r="F86" s="29"/>
      <c r="G86" s="29"/>
      <c r="H86" s="29"/>
      <c r="I86" s="29"/>
      <c r="J86" s="29"/>
      <c r="K86" s="29"/>
      <c r="L86" s="59">
        <v>-3</v>
      </c>
      <c r="M86" s="29"/>
      <c r="N86" s="126"/>
    </row>
    <row r="87" spans="1:14" ht="15.75">
      <c r="A87" s="28">
        <v>7</v>
      </c>
      <c r="B87" s="29" t="s">
        <v>56</v>
      </c>
      <c r="C87" s="29"/>
      <c r="D87" s="29"/>
      <c r="E87" s="29"/>
      <c r="F87" s="29"/>
      <c r="G87" s="29"/>
      <c r="H87" s="29"/>
      <c r="I87" s="29"/>
      <c r="J87" s="29"/>
      <c r="K87" s="29"/>
      <c r="L87" s="59">
        <v>-277</v>
      </c>
      <c r="M87" s="29"/>
      <c r="N87" s="126"/>
    </row>
    <row r="88" spans="1:14" ht="15.75">
      <c r="A88" s="28">
        <v>8</v>
      </c>
      <c r="B88" s="29" t="s">
        <v>57</v>
      </c>
      <c r="C88" s="29"/>
      <c r="D88" s="29"/>
      <c r="E88" s="29"/>
      <c r="F88" s="29"/>
      <c r="G88" s="29"/>
      <c r="H88" s="29"/>
      <c r="I88" s="29"/>
      <c r="J88" s="29"/>
      <c r="K88" s="29"/>
      <c r="L88" s="59">
        <v>0</v>
      </c>
      <c r="M88" s="29"/>
      <c r="N88" s="126"/>
    </row>
    <row r="89" spans="1:14" ht="15.75">
      <c r="A89" s="28">
        <v>9</v>
      </c>
      <c r="B89" s="29" t="s">
        <v>58</v>
      </c>
      <c r="C89" s="29"/>
      <c r="D89" s="29"/>
      <c r="E89" s="29"/>
      <c r="F89" s="29"/>
      <c r="G89" s="29"/>
      <c r="H89" s="29"/>
      <c r="I89" s="29"/>
      <c r="J89" s="29"/>
      <c r="K89" s="29"/>
      <c r="L89" s="59">
        <v>0</v>
      </c>
      <c r="M89" s="29"/>
      <c r="N89" s="126"/>
    </row>
    <row r="90" spans="1:14" ht="15.75">
      <c r="A90" s="28">
        <v>10</v>
      </c>
      <c r="B90" s="29" t="s">
        <v>59</v>
      </c>
      <c r="C90" s="29"/>
      <c r="D90" s="29"/>
      <c r="E90" s="29"/>
      <c r="F90" s="29"/>
      <c r="G90" s="29"/>
      <c r="H90" s="29"/>
      <c r="I90" s="29"/>
      <c r="J90" s="29"/>
      <c r="K90" s="29"/>
      <c r="L90" s="59">
        <v>-116</v>
      </c>
      <c r="M90" s="29"/>
      <c r="N90" s="126"/>
    </row>
    <row r="91" spans="1:14" ht="15.75">
      <c r="A91" s="28">
        <v>11</v>
      </c>
      <c r="B91" s="29" t="s">
        <v>60</v>
      </c>
      <c r="C91" s="29"/>
      <c r="D91" s="29"/>
      <c r="E91" s="29"/>
      <c r="F91" s="29"/>
      <c r="G91" s="29"/>
      <c r="H91" s="29"/>
      <c r="I91" s="29"/>
      <c r="J91" s="29"/>
      <c r="K91" s="29"/>
      <c r="L91" s="59">
        <v>0</v>
      </c>
      <c r="M91" s="29"/>
      <c r="N91" s="126"/>
    </row>
    <row r="92" spans="1:14" ht="15.75">
      <c r="A92" s="28">
        <v>12</v>
      </c>
      <c r="B92" s="29" t="s">
        <v>61</v>
      </c>
      <c r="C92" s="29"/>
      <c r="D92" s="29"/>
      <c r="E92" s="29"/>
      <c r="F92" s="29"/>
      <c r="G92" s="29"/>
      <c r="H92" s="29"/>
      <c r="I92" s="29"/>
      <c r="J92" s="29"/>
      <c r="K92" s="29"/>
      <c r="L92" s="59">
        <f>-L79-SUM(L82:L91)</f>
        <v>-463</v>
      </c>
      <c r="M92" s="29"/>
      <c r="N92" s="126"/>
    </row>
    <row r="93" spans="1:14" ht="15.75">
      <c r="A93" s="28"/>
      <c r="B93" s="185" t="s">
        <v>62</v>
      </c>
      <c r="C93" s="65"/>
      <c r="D93" s="29"/>
      <c r="E93" s="29"/>
      <c r="F93" s="29"/>
      <c r="G93" s="29"/>
      <c r="H93" s="29"/>
      <c r="I93" s="29"/>
      <c r="J93" s="29"/>
      <c r="K93" s="29"/>
      <c r="L93" s="66"/>
      <c r="M93" s="29"/>
      <c r="N93" s="126"/>
    </row>
    <row r="94" spans="1:14" ht="15.75">
      <c r="A94" s="28"/>
      <c r="B94" s="29" t="s">
        <v>63</v>
      </c>
      <c r="C94" s="65"/>
      <c r="D94" s="29"/>
      <c r="E94" s="29"/>
      <c r="F94" s="29"/>
      <c r="G94" s="29"/>
      <c r="H94" s="29"/>
      <c r="I94" s="29"/>
      <c r="J94" s="38">
        <f>-J138</f>
        <v>-8</v>
      </c>
      <c r="K94" s="38"/>
      <c r="L94" s="59"/>
      <c r="M94" s="29"/>
      <c r="N94" s="126"/>
    </row>
    <row r="95" spans="1:14" ht="15.75">
      <c r="A95" s="28"/>
      <c r="B95" s="29" t="s">
        <v>64</v>
      </c>
      <c r="C95" s="29"/>
      <c r="D95" s="29"/>
      <c r="E95" s="29"/>
      <c r="F95" s="29"/>
      <c r="G95" s="29"/>
      <c r="H95" s="29"/>
      <c r="I95" s="29"/>
      <c r="J95" s="38">
        <f>-H138</f>
        <v>-789</v>
      </c>
      <c r="K95" s="38"/>
      <c r="L95" s="59"/>
      <c r="M95" s="29"/>
      <c r="N95" s="126"/>
    </row>
    <row r="96" spans="1:14" ht="15.75">
      <c r="A96" s="28"/>
      <c r="B96" s="29" t="s">
        <v>65</v>
      </c>
      <c r="C96" s="29"/>
      <c r="D96" s="29"/>
      <c r="E96" s="29"/>
      <c r="F96" s="29"/>
      <c r="G96" s="29"/>
      <c r="H96" s="29"/>
      <c r="I96" s="29"/>
      <c r="J96" s="38">
        <v>-4452</v>
      </c>
      <c r="K96" s="38"/>
      <c r="L96" s="59"/>
      <c r="M96" s="29"/>
      <c r="N96" s="126"/>
    </row>
    <row r="97" spans="1:14" ht="15.75">
      <c r="A97" s="28"/>
      <c r="B97" s="29" t="s">
        <v>66</v>
      </c>
      <c r="C97" s="29"/>
      <c r="D97" s="29"/>
      <c r="E97" s="29"/>
      <c r="F97" s="29"/>
      <c r="G97" s="29"/>
      <c r="H97" s="29"/>
      <c r="I97" s="29"/>
      <c r="J97" s="38">
        <v>0</v>
      </c>
      <c r="K97" s="38"/>
      <c r="L97" s="59"/>
      <c r="M97" s="29"/>
      <c r="N97" s="126"/>
    </row>
    <row r="98" spans="1:14" ht="15.75">
      <c r="A98" s="28"/>
      <c r="B98" s="29" t="s">
        <v>67</v>
      </c>
      <c r="C98" s="29"/>
      <c r="D98" s="29"/>
      <c r="E98" s="29"/>
      <c r="F98" s="29"/>
      <c r="G98" s="29"/>
      <c r="H98" s="29"/>
      <c r="I98" s="29"/>
      <c r="J98" s="38">
        <f>SUM(J80:J97)</f>
        <v>-5249</v>
      </c>
      <c r="K98" s="38"/>
      <c r="L98" s="38">
        <f>SUM(L80:L97)</f>
        <v>-3077</v>
      </c>
      <c r="M98" s="29"/>
      <c r="N98" s="126"/>
    </row>
    <row r="99" spans="1:14" ht="15.75">
      <c r="A99" s="28"/>
      <c r="B99" s="29" t="s">
        <v>68</v>
      </c>
      <c r="C99" s="29"/>
      <c r="D99" s="29"/>
      <c r="E99" s="29"/>
      <c r="F99" s="29"/>
      <c r="G99" s="29"/>
      <c r="H99" s="29"/>
      <c r="I99" s="29"/>
      <c r="J99" s="38">
        <f>J79+J98</f>
        <v>0</v>
      </c>
      <c r="K99" s="38"/>
      <c r="L99" s="38">
        <f>L79+L98</f>
        <v>0</v>
      </c>
      <c r="M99" s="29"/>
      <c r="N99" s="126"/>
    </row>
    <row r="100" spans="1:14" ht="15.75">
      <c r="A100" s="28"/>
      <c r="B100" s="29"/>
      <c r="C100" s="29"/>
      <c r="D100" s="29"/>
      <c r="E100" s="29"/>
      <c r="F100" s="29"/>
      <c r="G100" s="29"/>
      <c r="H100" s="29"/>
      <c r="I100" s="29"/>
      <c r="J100" s="38"/>
      <c r="K100" s="38"/>
      <c r="L100" s="38"/>
      <c r="M100" s="29"/>
      <c r="N100" s="126"/>
    </row>
    <row r="101" spans="1:14" ht="15.75">
      <c r="A101" s="8"/>
      <c r="B101" s="10"/>
      <c r="C101" s="10"/>
      <c r="D101" s="10"/>
      <c r="E101" s="10"/>
      <c r="F101" s="10"/>
      <c r="G101" s="10"/>
      <c r="H101" s="10"/>
      <c r="I101" s="10"/>
      <c r="J101" s="10"/>
      <c r="K101" s="10"/>
      <c r="L101" s="58"/>
      <c r="M101" s="10"/>
      <c r="N101" s="126"/>
    </row>
    <row r="102" spans="1:14" ht="19.5" thickBot="1">
      <c r="A102" s="132"/>
      <c r="B102" s="133" t="s">
        <v>206</v>
      </c>
      <c r="C102" s="134"/>
      <c r="D102" s="134"/>
      <c r="E102" s="134"/>
      <c r="F102" s="134"/>
      <c r="G102" s="134"/>
      <c r="H102" s="134"/>
      <c r="I102" s="134"/>
      <c r="J102" s="134"/>
      <c r="K102" s="134"/>
      <c r="L102" s="140"/>
      <c r="M102" s="136"/>
      <c r="N102" s="126"/>
    </row>
    <row r="103" spans="1:14" ht="15.75">
      <c r="A103" s="2"/>
      <c r="B103" s="77" t="s">
        <v>69</v>
      </c>
      <c r="C103" s="18"/>
      <c r="D103" s="5"/>
      <c r="E103" s="5"/>
      <c r="F103" s="5"/>
      <c r="G103" s="5"/>
      <c r="H103" s="5"/>
      <c r="I103" s="5"/>
      <c r="J103" s="5"/>
      <c r="K103" s="5"/>
      <c r="L103" s="56"/>
      <c r="M103" s="5"/>
      <c r="N103" s="126"/>
    </row>
    <row r="104" spans="1:14" ht="15.75">
      <c r="A104" s="8"/>
      <c r="B104" s="24"/>
      <c r="C104" s="16"/>
      <c r="D104" s="10"/>
      <c r="E104" s="10"/>
      <c r="F104" s="10"/>
      <c r="G104" s="10"/>
      <c r="H104" s="10"/>
      <c r="I104" s="10"/>
      <c r="J104" s="10"/>
      <c r="K104" s="10"/>
      <c r="L104" s="58"/>
      <c r="M104" s="10"/>
      <c r="N104" s="126"/>
    </row>
    <row r="105" spans="1:14" ht="15.75">
      <c r="A105" s="8"/>
      <c r="B105" s="186" t="s">
        <v>70</v>
      </c>
      <c r="C105" s="16"/>
      <c r="D105" s="10"/>
      <c r="E105" s="10"/>
      <c r="F105" s="10"/>
      <c r="G105" s="10"/>
      <c r="H105" s="10"/>
      <c r="I105" s="10"/>
      <c r="J105" s="10"/>
      <c r="K105" s="10"/>
      <c r="L105" s="58"/>
      <c r="M105" s="10"/>
      <c r="N105" s="126"/>
    </row>
    <row r="106" spans="1:14" ht="15.75">
      <c r="A106" s="28"/>
      <c r="B106" s="29" t="s">
        <v>71</v>
      </c>
      <c r="C106" s="29"/>
      <c r="D106" s="29"/>
      <c r="E106" s="29"/>
      <c r="F106" s="29"/>
      <c r="G106" s="29"/>
      <c r="H106" s="29"/>
      <c r="I106" s="29"/>
      <c r="J106" s="29"/>
      <c r="K106" s="29"/>
      <c r="L106" s="59">
        <v>3620</v>
      </c>
      <c r="M106" s="29"/>
      <c r="N106" s="126"/>
    </row>
    <row r="107" spans="1:14" ht="15.75">
      <c r="A107" s="28"/>
      <c r="B107" s="29" t="s">
        <v>72</v>
      </c>
      <c r="C107" s="29"/>
      <c r="D107" s="29"/>
      <c r="E107" s="29"/>
      <c r="F107" s="29"/>
      <c r="G107" s="29"/>
      <c r="H107" s="29"/>
      <c r="I107" s="29"/>
      <c r="J107" s="29"/>
      <c r="K107" s="29"/>
      <c r="L107" s="59">
        <v>3620</v>
      </c>
      <c r="M107" s="29"/>
      <c r="N107" s="126"/>
    </row>
    <row r="108" spans="1:14" ht="15.75">
      <c r="A108" s="28"/>
      <c r="B108" s="29" t="s">
        <v>73</v>
      </c>
      <c r="C108" s="29"/>
      <c r="D108" s="29"/>
      <c r="E108" s="29"/>
      <c r="F108" s="29"/>
      <c r="G108" s="29"/>
      <c r="H108" s="29"/>
      <c r="I108" s="29"/>
      <c r="J108" s="29"/>
      <c r="K108" s="29"/>
      <c r="L108" s="59">
        <v>0</v>
      </c>
      <c r="M108" s="29"/>
      <c r="N108" s="126"/>
    </row>
    <row r="109" spans="1:14" ht="15.75">
      <c r="A109" s="28"/>
      <c r="B109" s="29" t="s">
        <v>74</v>
      </c>
      <c r="C109" s="29"/>
      <c r="D109" s="29"/>
      <c r="E109" s="29"/>
      <c r="F109" s="29"/>
      <c r="G109" s="29"/>
      <c r="H109" s="29"/>
      <c r="I109" s="29"/>
      <c r="J109" s="29"/>
      <c r="K109" s="29"/>
      <c r="L109" s="59">
        <v>0</v>
      </c>
      <c r="M109" s="29"/>
      <c r="N109" s="126"/>
    </row>
    <row r="110" spans="1:14" ht="15.75">
      <c r="A110" s="28"/>
      <c r="B110" s="29" t="s">
        <v>75</v>
      </c>
      <c r="C110" s="29"/>
      <c r="D110" s="29"/>
      <c r="E110" s="29"/>
      <c r="F110" s="29"/>
      <c r="G110" s="29"/>
      <c r="H110" s="29"/>
      <c r="I110" s="29"/>
      <c r="J110" s="29"/>
      <c r="K110" s="29"/>
      <c r="L110" s="59">
        <v>0</v>
      </c>
      <c r="M110" s="29"/>
      <c r="N110" s="126"/>
    </row>
    <row r="111" spans="1:14" ht="15.75">
      <c r="A111" s="28"/>
      <c r="B111" s="29" t="s">
        <v>54</v>
      </c>
      <c r="C111" s="29"/>
      <c r="D111" s="29"/>
      <c r="E111" s="29"/>
      <c r="F111" s="29"/>
      <c r="G111" s="29"/>
      <c r="H111" s="29"/>
      <c r="I111" s="29"/>
      <c r="J111" s="29"/>
      <c r="K111" s="29"/>
      <c r="L111" s="59">
        <v>0</v>
      </c>
      <c r="M111" s="29"/>
      <c r="N111" s="126"/>
    </row>
    <row r="112" spans="1:14" ht="15.75">
      <c r="A112" s="28"/>
      <c r="B112" s="29" t="s">
        <v>56</v>
      </c>
      <c r="C112" s="29"/>
      <c r="D112" s="29"/>
      <c r="E112" s="29"/>
      <c r="F112" s="29"/>
      <c r="G112" s="29"/>
      <c r="H112" s="29"/>
      <c r="I112" s="29"/>
      <c r="J112" s="29"/>
      <c r="K112" s="29"/>
      <c r="L112" s="59">
        <v>0</v>
      </c>
      <c r="M112" s="29"/>
      <c r="N112" s="126"/>
    </row>
    <row r="113" spans="1:14" ht="15.75">
      <c r="A113" s="28"/>
      <c r="B113" s="29" t="s">
        <v>76</v>
      </c>
      <c r="C113" s="29"/>
      <c r="D113" s="29"/>
      <c r="E113" s="29"/>
      <c r="F113" s="29"/>
      <c r="G113" s="29"/>
      <c r="H113" s="29"/>
      <c r="I113" s="29"/>
      <c r="J113" s="29"/>
      <c r="K113" s="29"/>
      <c r="L113" s="59">
        <f>SUM(L107:L111)</f>
        <v>3620</v>
      </c>
      <c r="M113" s="29"/>
      <c r="N113" s="126"/>
    </row>
    <row r="114" spans="1:14" ht="15.75">
      <c r="A114" s="28"/>
      <c r="B114" s="29"/>
      <c r="C114" s="29"/>
      <c r="D114" s="29"/>
      <c r="E114" s="29"/>
      <c r="F114" s="29"/>
      <c r="G114" s="29"/>
      <c r="H114" s="29"/>
      <c r="I114" s="29"/>
      <c r="J114" s="29"/>
      <c r="K114" s="29"/>
      <c r="L114" s="67"/>
      <c r="M114" s="29"/>
      <c r="N114" s="126"/>
    </row>
    <row r="115" spans="1:14" ht="15.75">
      <c r="A115" s="8"/>
      <c r="B115" s="186" t="s">
        <v>38</v>
      </c>
      <c r="C115" s="10"/>
      <c r="D115" s="10"/>
      <c r="E115" s="10"/>
      <c r="F115" s="10"/>
      <c r="G115" s="10"/>
      <c r="H115" s="10"/>
      <c r="I115" s="10"/>
      <c r="J115" s="10"/>
      <c r="K115" s="10"/>
      <c r="L115" s="58"/>
      <c r="M115" s="10"/>
      <c r="N115" s="126"/>
    </row>
    <row r="116" spans="1:14" ht="15.75">
      <c r="A116" s="28"/>
      <c r="B116" s="29" t="s">
        <v>77</v>
      </c>
      <c r="C116" s="29"/>
      <c r="D116" s="68"/>
      <c r="E116" s="29"/>
      <c r="F116" s="29"/>
      <c r="G116" s="29"/>
      <c r="H116" s="29"/>
      <c r="I116" s="29"/>
      <c r="J116" s="29"/>
      <c r="K116" s="29"/>
      <c r="L116" s="69" t="s">
        <v>173</v>
      </c>
      <c r="M116" s="29"/>
      <c r="N116" s="126"/>
    </row>
    <row r="117" spans="1:14" ht="15.75">
      <c r="A117" s="28"/>
      <c r="B117" s="29" t="s">
        <v>78</v>
      </c>
      <c r="C117" s="31"/>
      <c r="D117" s="31"/>
      <c r="E117" s="31"/>
      <c r="F117" s="31"/>
      <c r="G117" s="31"/>
      <c r="H117" s="31"/>
      <c r="I117" s="31"/>
      <c r="J117" s="31"/>
      <c r="K117" s="31"/>
      <c r="L117" s="69" t="s">
        <v>173</v>
      </c>
      <c r="M117" s="29"/>
      <c r="N117" s="126"/>
    </row>
    <row r="118" spans="1:14" ht="15.75">
      <c r="A118" s="28"/>
      <c r="B118" s="29" t="s">
        <v>79</v>
      </c>
      <c r="C118" s="29"/>
      <c r="D118" s="29"/>
      <c r="E118" s="29"/>
      <c r="F118" s="29"/>
      <c r="G118" s="29"/>
      <c r="H118" s="29"/>
      <c r="I118" s="29"/>
      <c r="J118" s="29"/>
      <c r="K118" s="29"/>
      <c r="L118" s="69" t="s">
        <v>173</v>
      </c>
      <c r="M118" s="29"/>
      <c r="N118" s="126"/>
    </row>
    <row r="119" spans="1:14" ht="15.75">
      <c r="A119" s="28"/>
      <c r="B119" s="29" t="s">
        <v>80</v>
      </c>
      <c r="C119" s="29"/>
      <c r="D119" s="29"/>
      <c r="E119" s="29"/>
      <c r="F119" s="29"/>
      <c r="G119" s="29"/>
      <c r="H119" s="29"/>
      <c r="I119" s="29"/>
      <c r="J119" s="29"/>
      <c r="K119" s="29"/>
      <c r="L119" s="69" t="s">
        <v>173</v>
      </c>
      <c r="M119" s="29"/>
      <c r="N119" s="126"/>
    </row>
    <row r="120" spans="1:14" ht="15.75">
      <c r="A120" s="28"/>
      <c r="B120" s="29"/>
      <c r="C120" s="29"/>
      <c r="D120" s="29"/>
      <c r="E120" s="29"/>
      <c r="F120" s="29"/>
      <c r="G120" s="29"/>
      <c r="H120" s="29"/>
      <c r="I120" s="29"/>
      <c r="J120" s="29"/>
      <c r="K120" s="29"/>
      <c r="L120" s="67"/>
      <c r="M120" s="29"/>
      <c r="N120" s="126"/>
    </row>
    <row r="121" spans="1:14" ht="15.75">
      <c r="A121" s="8"/>
      <c r="B121" s="186" t="s">
        <v>81</v>
      </c>
      <c r="C121" s="16"/>
      <c r="D121" s="10"/>
      <c r="E121" s="10"/>
      <c r="F121" s="10"/>
      <c r="G121" s="10"/>
      <c r="H121" s="10"/>
      <c r="I121" s="10"/>
      <c r="J121" s="10"/>
      <c r="K121" s="10"/>
      <c r="L121" s="70"/>
      <c r="M121" s="10"/>
      <c r="N121" s="126"/>
    </row>
    <row r="122" spans="1:14" ht="15.75">
      <c r="A122" s="28"/>
      <c r="B122" s="29" t="s">
        <v>82</v>
      </c>
      <c r="C122" s="29"/>
      <c r="D122" s="29"/>
      <c r="E122" s="29"/>
      <c r="F122" s="29"/>
      <c r="G122" s="29"/>
      <c r="H122" s="29"/>
      <c r="I122" s="29"/>
      <c r="J122" s="29"/>
      <c r="K122" s="29"/>
      <c r="L122" s="59">
        <v>0</v>
      </c>
      <c r="M122" s="29"/>
      <c r="N122" s="126"/>
    </row>
    <row r="123" spans="1:14" ht="15.75">
      <c r="A123" s="28"/>
      <c r="B123" s="29" t="s">
        <v>83</v>
      </c>
      <c r="C123" s="29"/>
      <c r="D123" s="29"/>
      <c r="E123" s="29"/>
      <c r="F123" s="29"/>
      <c r="G123" s="29"/>
      <c r="H123" s="29"/>
      <c r="I123" s="29"/>
      <c r="J123" s="29"/>
      <c r="K123" s="29"/>
      <c r="L123" s="59">
        <v>0</v>
      </c>
      <c r="M123" s="29"/>
      <c r="N123" s="126"/>
    </row>
    <row r="124" spans="1:14" ht="15.75">
      <c r="A124" s="28"/>
      <c r="B124" s="29" t="s">
        <v>84</v>
      </c>
      <c r="C124" s="29"/>
      <c r="D124" s="29"/>
      <c r="E124" s="29"/>
      <c r="F124" s="29"/>
      <c r="G124" s="29"/>
      <c r="H124" s="29"/>
      <c r="I124" s="29"/>
      <c r="J124" s="29"/>
      <c r="K124" s="29"/>
      <c r="L124" s="59">
        <f>L123+L122</f>
        <v>0</v>
      </c>
      <c r="M124" s="29"/>
      <c r="N124" s="126"/>
    </row>
    <row r="125" spans="1:14" ht="15.75">
      <c r="A125" s="28"/>
      <c r="B125" s="29" t="s">
        <v>85</v>
      </c>
      <c r="C125" s="29"/>
      <c r="D125" s="29"/>
      <c r="E125" s="29"/>
      <c r="F125" s="29"/>
      <c r="G125" s="29"/>
      <c r="H125" s="71"/>
      <c r="I125" s="29"/>
      <c r="J125" s="29"/>
      <c r="K125" s="29"/>
      <c r="L125" s="59">
        <f>L89</f>
        <v>0</v>
      </c>
      <c r="M125" s="29"/>
      <c r="N125" s="126"/>
    </row>
    <row r="126" spans="1:14" ht="15.75">
      <c r="A126" s="28"/>
      <c r="B126" s="29" t="s">
        <v>86</v>
      </c>
      <c r="C126" s="29"/>
      <c r="D126" s="29"/>
      <c r="E126" s="29"/>
      <c r="F126" s="29"/>
      <c r="G126" s="29"/>
      <c r="H126" s="29"/>
      <c r="I126" s="29"/>
      <c r="J126" s="29"/>
      <c r="K126" s="29"/>
      <c r="L126" s="59">
        <f>L124+L125</f>
        <v>0</v>
      </c>
      <c r="M126" s="29"/>
      <c r="N126" s="126"/>
    </row>
    <row r="127" spans="1:14" ht="15.75">
      <c r="A127" s="28"/>
      <c r="B127" s="29"/>
      <c r="C127" s="29"/>
      <c r="D127" s="29"/>
      <c r="E127" s="29"/>
      <c r="F127" s="29"/>
      <c r="G127" s="29"/>
      <c r="H127" s="29"/>
      <c r="I127" s="29"/>
      <c r="J127" s="29"/>
      <c r="K127" s="29"/>
      <c r="L127" s="67"/>
      <c r="M127" s="29"/>
      <c r="N127" s="126"/>
    </row>
    <row r="128" spans="1:14" ht="15.75">
      <c r="A128" s="2"/>
      <c r="B128" s="5"/>
      <c r="C128" s="5"/>
      <c r="D128" s="5"/>
      <c r="E128" s="5"/>
      <c r="F128" s="5"/>
      <c r="G128" s="5"/>
      <c r="H128" s="5"/>
      <c r="I128" s="5"/>
      <c r="J128" s="5"/>
      <c r="K128" s="5"/>
      <c r="L128" s="56"/>
      <c r="M128" s="5"/>
      <c r="N128" s="126"/>
    </row>
    <row r="129" spans="1:14" ht="15.75">
      <c r="A129" s="8"/>
      <c r="B129" s="186" t="s">
        <v>87</v>
      </c>
      <c r="C129" s="16"/>
      <c r="D129" s="10"/>
      <c r="E129" s="10"/>
      <c r="F129" s="10"/>
      <c r="G129" s="10"/>
      <c r="H129" s="10"/>
      <c r="I129" s="10"/>
      <c r="J129" s="10"/>
      <c r="K129" s="10"/>
      <c r="L129" s="58"/>
      <c r="M129" s="10"/>
      <c r="N129" s="126"/>
    </row>
    <row r="130" spans="1:14" ht="15.75">
      <c r="A130" s="8"/>
      <c r="B130" s="24"/>
      <c r="C130" s="16"/>
      <c r="D130" s="10"/>
      <c r="E130" s="10"/>
      <c r="F130" s="10"/>
      <c r="G130" s="10"/>
      <c r="H130" s="10"/>
      <c r="I130" s="10"/>
      <c r="J130" s="10"/>
      <c r="K130" s="10"/>
      <c r="L130" s="58"/>
      <c r="M130" s="10"/>
      <c r="N130" s="126"/>
    </row>
    <row r="131" spans="1:14" ht="15.75">
      <c r="A131" s="28"/>
      <c r="B131" s="29" t="s">
        <v>88</v>
      </c>
      <c r="C131" s="72"/>
      <c r="D131" s="29"/>
      <c r="E131" s="29"/>
      <c r="F131" s="29"/>
      <c r="G131" s="29"/>
      <c r="H131" s="29"/>
      <c r="I131" s="29"/>
      <c r="J131" s="29"/>
      <c r="K131" s="29"/>
      <c r="L131" s="59">
        <f>L57</f>
        <v>141352</v>
      </c>
      <c r="M131" s="29"/>
      <c r="N131" s="126"/>
    </row>
    <row r="132" spans="1:14" ht="15.75">
      <c r="A132" s="28"/>
      <c r="B132" s="29" t="s">
        <v>89</v>
      </c>
      <c r="C132" s="72"/>
      <c r="D132" s="29"/>
      <c r="E132" s="29"/>
      <c r="F132" s="29"/>
      <c r="G132" s="29"/>
      <c r="H132" s="29"/>
      <c r="I132" s="29"/>
      <c r="J132" s="29"/>
      <c r="K132" s="29"/>
      <c r="L132" s="59">
        <f>L69</f>
        <v>141352</v>
      </c>
      <c r="M132" s="29"/>
      <c r="N132" s="126"/>
    </row>
    <row r="133" spans="1:14" ht="15.75">
      <c r="A133" s="28"/>
      <c r="B133" s="29"/>
      <c r="C133" s="29"/>
      <c r="D133" s="29"/>
      <c r="E133" s="29"/>
      <c r="F133" s="29"/>
      <c r="G133" s="29"/>
      <c r="H133" s="29"/>
      <c r="I133" s="29"/>
      <c r="J133" s="29"/>
      <c r="K133" s="29"/>
      <c r="L133" s="67"/>
      <c r="M133" s="29"/>
      <c r="N133" s="126"/>
    </row>
    <row r="134" spans="1:14" ht="15.75">
      <c r="A134" s="2"/>
      <c r="B134" s="5"/>
      <c r="C134" s="5"/>
      <c r="D134" s="5"/>
      <c r="E134" s="5"/>
      <c r="F134" s="5"/>
      <c r="G134" s="5"/>
      <c r="H134" s="5"/>
      <c r="I134" s="5"/>
      <c r="J134" s="5"/>
      <c r="K134" s="5"/>
      <c r="L134" s="56"/>
      <c r="M134" s="5"/>
      <c r="N134" s="126"/>
    </row>
    <row r="135" spans="1:14" s="170" customFormat="1" ht="15.75">
      <c r="A135" s="167"/>
      <c r="B135" s="186" t="s">
        <v>90</v>
      </c>
      <c r="C135" s="12"/>
      <c r="D135" s="168"/>
      <c r="E135" s="168"/>
      <c r="F135" s="168"/>
      <c r="G135" s="168"/>
      <c r="H135" s="187" t="s">
        <v>165</v>
      </c>
      <c r="I135" s="187"/>
      <c r="J135" s="187" t="s">
        <v>172</v>
      </c>
      <c r="K135" s="155"/>
      <c r="L135" s="188" t="s">
        <v>185</v>
      </c>
      <c r="M135" s="12"/>
      <c r="N135" s="174"/>
    </row>
    <row r="136" spans="1:14" ht="15.75">
      <c r="A136" s="28"/>
      <c r="B136" s="29" t="s">
        <v>91</v>
      </c>
      <c r="C136" s="29"/>
      <c r="D136" s="29"/>
      <c r="E136" s="29"/>
      <c r="F136" s="29"/>
      <c r="G136" s="29"/>
      <c r="H136" s="59">
        <v>35000</v>
      </c>
      <c r="I136" s="29"/>
      <c r="J136" s="46" t="s">
        <v>173</v>
      </c>
      <c r="K136" s="29"/>
      <c r="L136" s="59"/>
      <c r="M136" s="29"/>
      <c r="N136" s="126"/>
    </row>
    <row r="137" spans="1:14" ht="15.75">
      <c r="A137" s="28"/>
      <c r="B137" s="29" t="s">
        <v>92</v>
      </c>
      <c r="C137" s="29"/>
      <c r="D137" s="29"/>
      <c r="E137" s="29"/>
      <c r="F137" s="29"/>
      <c r="G137" s="29"/>
      <c r="H137" s="59">
        <v>9264</v>
      </c>
      <c r="I137" s="29"/>
      <c r="J137" s="59">
        <v>478</v>
      </c>
      <c r="K137" s="29"/>
      <c r="L137" s="59">
        <f>J137+H137</f>
        <v>9742</v>
      </c>
      <c r="M137" s="29"/>
      <c r="N137" s="126"/>
    </row>
    <row r="138" spans="1:14" ht="15.75">
      <c r="A138" s="28"/>
      <c r="B138" s="29" t="s">
        <v>93</v>
      </c>
      <c r="C138" s="29"/>
      <c r="D138" s="29"/>
      <c r="E138" s="29"/>
      <c r="F138" s="29"/>
      <c r="G138" s="29"/>
      <c r="H138" s="29">
        <v>789</v>
      </c>
      <c r="I138" s="29"/>
      <c r="J138" s="29">
        <v>8</v>
      </c>
      <c r="K138" s="29"/>
      <c r="L138" s="59">
        <f>J138+H138</f>
        <v>797</v>
      </c>
      <c r="M138" s="29"/>
      <c r="N138" s="126"/>
    </row>
    <row r="139" spans="1:14" ht="15.75">
      <c r="A139" s="28"/>
      <c r="B139" s="29" t="s">
        <v>94</v>
      </c>
      <c r="C139" s="29"/>
      <c r="D139" s="29"/>
      <c r="E139" s="29"/>
      <c r="F139" s="29"/>
      <c r="G139" s="29"/>
      <c r="H139" s="59">
        <f>H137+H138</f>
        <v>10053</v>
      </c>
      <c r="I139" s="29"/>
      <c r="J139" s="59">
        <f>J138+J137</f>
        <v>486</v>
      </c>
      <c r="K139" s="29"/>
      <c r="L139" s="59">
        <f>J139+H139</f>
        <v>10539</v>
      </c>
      <c r="M139" s="29"/>
      <c r="N139" s="126"/>
    </row>
    <row r="140" spans="1:14" ht="15.75">
      <c r="A140" s="28"/>
      <c r="B140" s="29" t="s">
        <v>95</v>
      </c>
      <c r="C140" s="29"/>
      <c r="D140" s="29"/>
      <c r="E140" s="29"/>
      <c r="F140" s="29"/>
      <c r="G140" s="29"/>
      <c r="H140" s="59">
        <f>H136-H139</f>
        <v>24947</v>
      </c>
      <c r="I140" s="29"/>
      <c r="J140" s="46" t="s">
        <v>173</v>
      </c>
      <c r="K140" s="29"/>
      <c r="L140" s="59"/>
      <c r="M140" s="29"/>
      <c r="N140" s="126"/>
    </row>
    <row r="141" spans="1:14" ht="15.75">
      <c r="A141" s="28"/>
      <c r="B141" s="29"/>
      <c r="C141" s="29"/>
      <c r="D141" s="29"/>
      <c r="E141" s="29"/>
      <c r="F141" s="29"/>
      <c r="G141" s="29"/>
      <c r="H141" s="29"/>
      <c r="I141" s="29"/>
      <c r="J141" s="29"/>
      <c r="K141" s="29"/>
      <c r="L141" s="67"/>
      <c r="M141" s="29"/>
      <c r="N141" s="126"/>
    </row>
    <row r="142" spans="1:14" ht="15.75">
      <c r="A142" s="2"/>
      <c r="B142" s="5"/>
      <c r="C142" s="5"/>
      <c r="D142" s="5"/>
      <c r="E142" s="5"/>
      <c r="F142" s="5"/>
      <c r="G142" s="5"/>
      <c r="H142" s="5"/>
      <c r="I142" s="5"/>
      <c r="J142" s="5"/>
      <c r="K142" s="5"/>
      <c r="L142" s="56"/>
      <c r="M142" s="5"/>
      <c r="N142" s="126"/>
    </row>
    <row r="143" spans="1:14" ht="15.75">
      <c r="A143" s="8"/>
      <c r="B143" s="186" t="s">
        <v>96</v>
      </c>
      <c r="C143" s="16"/>
      <c r="D143" s="10"/>
      <c r="E143" s="10"/>
      <c r="F143" s="10"/>
      <c r="G143" s="10"/>
      <c r="H143" s="10"/>
      <c r="I143" s="10"/>
      <c r="J143" s="10"/>
      <c r="K143" s="10"/>
      <c r="L143" s="73"/>
      <c r="M143" s="10"/>
      <c r="N143" s="126"/>
    </row>
    <row r="144" spans="1:14" ht="15.75">
      <c r="A144" s="28"/>
      <c r="B144" s="29" t="s">
        <v>97</v>
      </c>
      <c r="C144" s="29"/>
      <c r="D144" s="29"/>
      <c r="E144" s="29"/>
      <c r="F144" s="29"/>
      <c r="G144" s="29"/>
      <c r="H144" s="29"/>
      <c r="I144" s="29"/>
      <c r="J144" s="29"/>
      <c r="K144" s="29"/>
      <c r="L144" s="66">
        <f>(L79+L82+L83+L84)/-L85</f>
        <v>1.4547379565907887</v>
      </c>
      <c r="M144" s="29" t="s">
        <v>186</v>
      </c>
      <c r="N144" s="126"/>
    </row>
    <row r="145" spans="1:14" ht="15.75">
      <c r="A145" s="28"/>
      <c r="B145" s="29" t="s">
        <v>98</v>
      </c>
      <c r="C145" s="29"/>
      <c r="D145" s="29"/>
      <c r="E145" s="29"/>
      <c r="F145" s="29"/>
      <c r="G145" s="29"/>
      <c r="H145" s="29"/>
      <c r="I145" s="29"/>
      <c r="J145" s="29"/>
      <c r="K145" s="29"/>
      <c r="L145" s="74">
        <v>1.39</v>
      </c>
      <c r="M145" s="29" t="s">
        <v>186</v>
      </c>
      <c r="N145" s="126"/>
    </row>
    <row r="146" spans="1:14" ht="15.75">
      <c r="A146" s="28"/>
      <c r="B146" s="29" t="s">
        <v>99</v>
      </c>
      <c r="C146" s="29"/>
      <c r="D146" s="29"/>
      <c r="E146" s="29"/>
      <c r="F146" s="29"/>
      <c r="G146" s="29"/>
      <c r="H146" s="29"/>
      <c r="I146" s="29"/>
      <c r="J146" s="29"/>
      <c r="K146" s="29"/>
      <c r="L146" s="66">
        <f>(L79+SUM(L82:L86))/-L87</f>
        <v>3.0902527075812274</v>
      </c>
      <c r="M146" s="29" t="s">
        <v>186</v>
      </c>
      <c r="N146" s="126"/>
    </row>
    <row r="147" spans="1:14" ht="15.75">
      <c r="A147" s="28"/>
      <c r="B147" s="29" t="s">
        <v>100</v>
      </c>
      <c r="C147" s="29"/>
      <c r="D147" s="29"/>
      <c r="E147" s="29"/>
      <c r="F147" s="29"/>
      <c r="G147" s="29"/>
      <c r="H147" s="29"/>
      <c r="I147" s="29"/>
      <c r="J147" s="29"/>
      <c r="K147" s="29"/>
      <c r="L147" s="75">
        <v>3.04</v>
      </c>
      <c r="M147" s="29" t="s">
        <v>186</v>
      </c>
      <c r="N147" s="126"/>
    </row>
    <row r="148" spans="1:14" ht="15.75">
      <c r="A148" s="28"/>
      <c r="B148" s="29"/>
      <c r="C148" s="29"/>
      <c r="D148" s="29"/>
      <c r="E148" s="29"/>
      <c r="F148" s="29"/>
      <c r="G148" s="29"/>
      <c r="H148" s="29"/>
      <c r="I148" s="29"/>
      <c r="J148" s="29"/>
      <c r="K148" s="29"/>
      <c r="L148" s="29"/>
      <c r="M148" s="29"/>
      <c r="N148" s="126"/>
    </row>
    <row r="149" spans="1:14" ht="15.75">
      <c r="A149" s="8"/>
      <c r="B149" s="15"/>
      <c r="C149" s="15"/>
      <c r="D149" s="15"/>
      <c r="E149" s="15"/>
      <c r="F149" s="15"/>
      <c r="G149" s="15"/>
      <c r="H149" s="15"/>
      <c r="I149" s="15"/>
      <c r="J149" s="15"/>
      <c r="K149" s="15"/>
      <c r="L149" s="15"/>
      <c r="M149" s="15"/>
      <c r="N149" s="126"/>
    </row>
    <row r="150" spans="1:14" ht="19.5" thickBot="1">
      <c r="A150" s="132"/>
      <c r="B150" s="133" t="s">
        <v>206</v>
      </c>
      <c r="C150" s="138"/>
      <c r="D150" s="138"/>
      <c r="E150" s="138"/>
      <c r="F150" s="138"/>
      <c r="G150" s="138"/>
      <c r="H150" s="138"/>
      <c r="I150" s="138"/>
      <c r="J150" s="138"/>
      <c r="K150" s="138"/>
      <c r="L150" s="138"/>
      <c r="M150" s="139"/>
      <c r="N150" s="126"/>
    </row>
    <row r="151" spans="1:14" ht="15.75">
      <c r="A151" s="76"/>
      <c r="B151" s="77" t="s">
        <v>101</v>
      </c>
      <c r="C151" s="78"/>
      <c r="D151" s="78"/>
      <c r="E151" s="78"/>
      <c r="F151" s="78"/>
      <c r="G151" s="79"/>
      <c r="H151" s="79"/>
      <c r="I151" s="79"/>
      <c r="J151" s="80">
        <v>37011</v>
      </c>
      <c r="K151" s="5"/>
      <c r="L151" s="5"/>
      <c r="M151" s="5"/>
      <c r="N151" s="126"/>
    </row>
    <row r="152" spans="1:14" ht="15.75">
      <c r="A152" s="82"/>
      <c r="B152" s="83"/>
      <c r="C152" s="84"/>
      <c r="D152" s="84"/>
      <c r="E152" s="84"/>
      <c r="F152" s="84"/>
      <c r="G152" s="85"/>
      <c r="H152" s="85"/>
      <c r="I152" s="85"/>
      <c r="J152" s="85"/>
      <c r="K152" s="10"/>
      <c r="L152" s="10"/>
      <c r="M152" s="10"/>
      <c r="N152" s="126"/>
    </row>
    <row r="153" spans="1:14" ht="15.75">
      <c r="A153" s="86"/>
      <c r="B153" s="40" t="s">
        <v>102</v>
      </c>
      <c r="C153" s="87"/>
      <c r="D153" s="87"/>
      <c r="E153" s="87"/>
      <c r="F153" s="87"/>
      <c r="G153" s="71"/>
      <c r="H153" s="71"/>
      <c r="I153" s="71"/>
      <c r="J153" s="88">
        <v>0.08185</v>
      </c>
      <c r="K153" s="29"/>
      <c r="L153" s="29"/>
      <c r="M153" s="29"/>
      <c r="N153" s="126"/>
    </row>
    <row r="154" spans="1:14" ht="15.75">
      <c r="A154" s="86"/>
      <c r="B154" s="40" t="s">
        <v>103</v>
      </c>
      <c r="C154" s="87"/>
      <c r="D154" s="87"/>
      <c r="E154" s="87"/>
      <c r="F154" s="87"/>
      <c r="G154" s="71"/>
      <c r="H154" s="71"/>
      <c r="I154" s="71"/>
      <c r="J154" s="45">
        <v>0.07577</v>
      </c>
      <c r="K154" s="29"/>
      <c r="L154" s="29"/>
      <c r="M154" s="29"/>
      <c r="N154" s="126"/>
    </row>
    <row r="155" spans="1:14" ht="15.75">
      <c r="A155" s="86"/>
      <c r="B155" s="40" t="s">
        <v>104</v>
      </c>
      <c r="C155" s="87"/>
      <c r="D155" s="87"/>
      <c r="E155" s="87"/>
      <c r="F155" s="87"/>
      <c r="G155" s="71"/>
      <c r="H155" s="71"/>
      <c r="I155" s="71"/>
      <c r="J155" s="88">
        <f>J153-J154</f>
        <v>0.006080000000000002</v>
      </c>
      <c r="K155" s="29"/>
      <c r="L155" s="29"/>
      <c r="M155" s="29"/>
      <c r="N155" s="126"/>
    </row>
    <row r="156" spans="1:14" ht="15.75">
      <c r="A156" s="86"/>
      <c r="B156" s="40" t="s">
        <v>105</v>
      </c>
      <c r="C156" s="87"/>
      <c r="D156" s="87"/>
      <c r="E156" s="87"/>
      <c r="F156" s="87"/>
      <c r="G156" s="71"/>
      <c r="H156" s="71"/>
      <c r="I156" s="71"/>
      <c r="J156" s="88">
        <v>0.07636</v>
      </c>
      <c r="K156" s="29"/>
      <c r="L156" s="29"/>
      <c r="M156" s="29"/>
      <c r="N156" s="126"/>
    </row>
    <row r="157" spans="1:14" ht="15.75">
      <c r="A157" s="86"/>
      <c r="B157" s="40" t="s">
        <v>106</v>
      </c>
      <c r="C157" s="87"/>
      <c r="D157" s="87"/>
      <c r="E157" s="87"/>
      <c r="F157" s="87"/>
      <c r="G157" s="71"/>
      <c r="H157" s="71"/>
      <c r="I157" s="71"/>
      <c r="J157" s="88">
        <f>L31</f>
        <v>0.06092481206550661</v>
      </c>
      <c r="K157" s="29"/>
      <c r="L157" s="29"/>
      <c r="M157" s="29"/>
      <c r="N157" s="126"/>
    </row>
    <row r="158" spans="1:14" ht="15.75">
      <c r="A158" s="86"/>
      <c r="B158" s="40" t="s">
        <v>107</v>
      </c>
      <c r="C158" s="87"/>
      <c r="D158" s="87"/>
      <c r="E158" s="87"/>
      <c r="F158" s="87"/>
      <c r="G158" s="71"/>
      <c r="H158" s="71"/>
      <c r="I158" s="71"/>
      <c r="J158" s="88">
        <f>J156-J157</f>
        <v>0.015435187934493388</v>
      </c>
      <c r="K158" s="29"/>
      <c r="L158" s="29"/>
      <c r="M158" s="29"/>
      <c r="N158" s="126"/>
    </row>
    <row r="159" spans="1:14" ht="15.75">
      <c r="A159" s="86"/>
      <c r="B159" s="40" t="s">
        <v>108</v>
      </c>
      <c r="C159" s="87"/>
      <c r="D159" s="87"/>
      <c r="E159" s="87"/>
      <c r="F159" s="87"/>
      <c r="G159" s="71"/>
      <c r="H159" s="71"/>
      <c r="I159" s="71"/>
      <c r="J159" s="89" t="s">
        <v>174</v>
      </c>
      <c r="K159" s="29"/>
      <c r="L159" s="29"/>
      <c r="M159" s="29"/>
      <c r="N159" s="126"/>
    </row>
    <row r="160" spans="1:14" ht="15.75">
      <c r="A160" s="86"/>
      <c r="B160" s="40" t="s">
        <v>109</v>
      </c>
      <c r="C160" s="87"/>
      <c r="D160" s="87"/>
      <c r="E160" s="87"/>
      <c r="F160" s="87"/>
      <c r="G160" s="71"/>
      <c r="H160" s="71"/>
      <c r="I160" s="71"/>
      <c r="J160" s="90">
        <v>19.03</v>
      </c>
      <c r="K160" s="29" t="s">
        <v>178</v>
      </c>
      <c r="L160" s="29"/>
      <c r="M160" s="29"/>
      <c r="N160" s="126"/>
    </row>
    <row r="161" spans="1:14" ht="15.75">
      <c r="A161" s="86"/>
      <c r="B161" s="40" t="s">
        <v>110</v>
      </c>
      <c r="C161" s="87"/>
      <c r="D161" s="87"/>
      <c r="E161" s="87"/>
      <c r="F161" s="87"/>
      <c r="G161" s="71"/>
      <c r="H161" s="71"/>
      <c r="I161" s="71"/>
      <c r="J161" s="90">
        <v>16.472</v>
      </c>
      <c r="K161" s="29" t="s">
        <v>178</v>
      </c>
      <c r="L161" s="29"/>
      <c r="M161" s="29"/>
      <c r="N161" s="126"/>
    </row>
    <row r="162" spans="1:14" ht="15.75">
      <c r="A162" s="86"/>
      <c r="B162" s="40" t="s">
        <v>111</v>
      </c>
      <c r="C162" s="87"/>
      <c r="D162" s="87"/>
      <c r="E162" s="87"/>
      <c r="F162" s="87"/>
      <c r="G162" s="71"/>
      <c r="H162" s="71"/>
      <c r="I162" s="71"/>
      <c r="J162" s="88">
        <f>F54/'Jan 01'!L54</f>
        <v>0.035980548830254935</v>
      </c>
      <c r="K162" s="29"/>
      <c r="L162" s="29"/>
      <c r="M162" s="29"/>
      <c r="N162" s="126"/>
    </row>
    <row r="163" spans="1:14" ht="15.75">
      <c r="A163" s="86"/>
      <c r="B163" s="40" t="s">
        <v>112</v>
      </c>
      <c r="C163" s="87"/>
      <c r="D163" s="87"/>
      <c r="E163" s="87"/>
      <c r="F163" s="87"/>
      <c r="G163" s="71"/>
      <c r="H163" s="71"/>
      <c r="I163" s="71"/>
      <c r="J163" s="88">
        <v>0.118</v>
      </c>
      <c r="K163" s="29"/>
      <c r="L163" s="29"/>
      <c r="M163" s="29"/>
      <c r="N163" s="126"/>
    </row>
    <row r="164" spans="1:14" ht="15.75">
      <c r="A164" s="86"/>
      <c r="B164" s="40"/>
      <c r="C164" s="40"/>
      <c r="D164" s="40"/>
      <c r="E164" s="40"/>
      <c r="F164" s="40"/>
      <c r="G164" s="29"/>
      <c r="H164" s="29"/>
      <c r="I164" s="29"/>
      <c r="J164" s="67"/>
      <c r="K164" s="29"/>
      <c r="L164" s="91"/>
      <c r="M164" s="29"/>
      <c r="N164" s="126"/>
    </row>
    <row r="165" spans="1:14" ht="15.75">
      <c r="A165" s="92"/>
      <c r="B165" s="17" t="s">
        <v>113</v>
      </c>
      <c r="C165" s="93"/>
      <c r="D165" s="94"/>
      <c r="E165" s="93"/>
      <c r="F165" s="94"/>
      <c r="G165" s="93"/>
      <c r="H165" s="94"/>
      <c r="I165" s="21" t="s">
        <v>166</v>
      </c>
      <c r="J165" s="95" t="s">
        <v>175</v>
      </c>
      <c r="K165" s="10"/>
      <c r="L165" s="10"/>
      <c r="M165" s="10"/>
      <c r="N165" s="126"/>
    </row>
    <row r="166" spans="1:14" ht="15.75">
      <c r="A166" s="96"/>
      <c r="B166" s="40" t="s">
        <v>114</v>
      </c>
      <c r="C166" s="60"/>
      <c r="D166" s="60"/>
      <c r="E166" s="60"/>
      <c r="F166" s="29"/>
      <c r="G166" s="29"/>
      <c r="H166" s="29"/>
      <c r="I166" s="34">
        <v>33</v>
      </c>
      <c r="J166" s="97">
        <v>1372</v>
      </c>
      <c r="K166" s="29"/>
      <c r="L166" s="91"/>
      <c r="M166" s="98"/>
      <c r="N166" s="126"/>
    </row>
    <row r="167" spans="1:14" ht="15.75">
      <c r="A167" s="96"/>
      <c r="B167" s="40" t="s">
        <v>115</v>
      </c>
      <c r="C167" s="60"/>
      <c r="D167" s="60"/>
      <c r="E167" s="60"/>
      <c r="F167" s="29"/>
      <c r="G167" s="29"/>
      <c r="H167" s="29"/>
      <c r="I167" s="34">
        <v>0</v>
      </c>
      <c r="J167" s="97">
        <v>0</v>
      </c>
      <c r="K167" s="29"/>
      <c r="L167" s="91"/>
      <c r="M167" s="98"/>
      <c r="N167" s="126"/>
    </row>
    <row r="168" spans="1:14" ht="15.75">
      <c r="A168" s="96"/>
      <c r="B168" s="189" t="s">
        <v>116</v>
      </c>
      <c r="C168" s="60"/>
      <c r="D168" s="60"/>
      <c r="E168" s="60"/>
      <c r="F168" s="29"/>
      <c r="G168" s="29"/>
      <c r="H168" s="29"/>
      <c r="I168" s="29"/>
      <c r="J168" s="97">
        <v>0</v>
      </c>
      <c r="K168" s="29"/>
      <c r="L168" s="91"/>
      <c r="M168" s="98"/>
      <c r="N168" s="126"/>
    </row>
    <row r="169" spans="1:14" ht="15.75">
      <c r="A169" s="96"/>
      <c r="B169" s="189" t="s">
        <v>117</v>
      </c>
      <c r="C169" s="60"/>
      <c r="D169" s="60"/>
      <c r="E169" s="60"/>
      <c r="F169" s="29"/>
      <c r="G169" s="29"/>
      <c r="H169" s="29"/>
      <c r="I169" s="29"/>
      <c r="J169" s="69" t="s">
        <v>173</v>
      </c>
      <c r="K169" s="29"/>
      <c r="L169" s="91"/>
      <c r="M169" s="98"/>
      <c r="N169" s="126"/>
    </row>
    <row r="170" spans="1:14" ht="15.75">
      <c r="A170" s="99"/>
      <c r="B170" s="189" t="s">
        <v>118</v>
      </c>
      <c r="C170" s="60"/>
      <c r="D170" s="40"/>
      <c r="E170" s="40"/>
      <c r="F170" s="40"/>
      <c r="G170" s="29"/>
      <c r="H170" s="29"/>
      <c r="I170" s="29"/>
      <c r="J170" s="97"/>
      <c r="K170" s="29"/>
      <c r="L170" s="91"/>
      <c r="M170" s="100"/>
      <c r="N170" s="126"/>
    </row>
    <row r="171" spans="1:14" ht="15.75">
      <c r="A171" s="96"/>
      <c r="B171" s="40" t="s">
        <v>119</v>
      </c>
      <c r="C171" s="60"/>
      <c r="D171" s="60"/>
      <c r="E171" s="60"/>
      <c r="F171" s="60"/>
      <c r="G171" s="29"/>
      <c r="H171" s="29"/>
      <c r="I171" s="29">
        <v>0</v>
      </c>
      <c r="J171" s="97">
        <v>0</v>
      </c>
      <c r="K171" s="29" t="s">
        <v>207</v>
      </c>
      <c r="L171" s="91"/>
      <c r="M171" s="100"/>
      <c r="N171" s="126"/>
    </row>
    <row r="172" spans="1:14" ht="15.75">
      <c r="A172" s="96"/>
      <c r="B172" s="40" t="s">
        <v>120</v>
      </c>
      <c r="C172" s="60"/>
      <c r="D172" s="60"/>
      <c r="E172" s="60"/>
      <c r="F172" s="60"/>
      <c r="G172" s="29"/>
      <c r="H172" s="29"/>
      <c r="I172" s="29">
        <v>3</v>
      </c>
      <c r="J172" s="97">
        <v>15</v>
      </c>
      <c r="K172" s="29"/>
      <c r="L172" s="91"/>
      <c r="M172" s="100"/>
      <c r="N172" s="126"/>
    </row>
    <row r="173" spans="1:14" ht="15.75">
      <c r="A173" s="96"/>
      <c r="B173" s="40" t="s">
        <v>204</v>
      </c>
      <c r="C173" s="60"/>
      <c r="D173" s="60"/>
      <c r="E173" s="60"/>
      <c r="F173" s="60"/>
      <c r="G173" s="29"/>
      <c r="H173" s="29"/>
      <c r="I173" s="29"/>
      <c r="J173" s="97">
        <v>0</v>
      </c>
      <c r="K173" s="29"/>
      <c r="L173" s="91"/>
      <c r="M173" s="100"/>
      <c r="N173" s="126"/>
    </row>
    <row r="174" spans="1:14" ht="15.75">
      <c r="A174" s="99"/>
      <c r="B174" s="189" t="s">
        <v>121</v>
      </c>
      <c r="C174" s="60"/>
      <c r="D174" s="40"/>
      <c r="E174" s="40"/>
      <c r="F174" s="40"/>
      <c r="G174" s="29"/>
      <c r="H174" s="29"/>
      <c r="I174" s="29"/>
      <c r="J174" s="97"/>
      <c r="K174" s="29"/>
      <c r="L174" s="91"/>
      <c r="M174" s="100"/>
      <c r="N174" s="126"/>
    </row>
    <row r="175" spans="1:14" ht="15.75">
      <c r="A175" s="99"/>
      <c r="B175" s="40" t="s">
        <v>122</v>
      </c>
      <c r="C175" s="60"/>
      <c r="D175" s="40"/>
      <c r="E175" s="40"/>
      <c r="F175" s="40"/>
      <c r="G175" s="29"/>
      <c r="H175" s="29"/>
      <c r="I175" s="29">
        <v>0</v>
      </c>
      <c r="J175" s="97">
        <v>0</v>
      </c>
      <c r="K175" s="29"/>
      <c r="L175" s="91"/>
      <c r="M175" s="100"/>
      <c r="N175" s="126"/>
    </row>
    <row r="176" spans="1:14" ht="15.75">
      <c r="A176" s="96"/>
      <c r="B176" s="40" t="s">
        <v>123</v>
      </c>
      <c r="C176" s="60"/>
      <c r="D176" s="101"/>
      <c r="E176" s="101"/>
      <c r="F176" s="102"/>
      <c r="G176" s="29"/>
      <c r="H176" s="29"/>
      <c r="I176" s="29"/>
      <c r="J176" s="97">
        <v>0</v>
      </c>
      <c r="K176" s="29"/>
      <c r="L176" s="91"/>
      <c r="M176" s="100"/>
      <c r="N176" s="126"/>
    </row>
    <row r="177" spans="1:14" ht="15.75">
      <c r="A177" s="96"/>
      <c r="B177" s="40" t="s">
        <v>124</v>
      </c>
      <c r="C177" s="60"/>
      <c r="D177" s="101"/>
      <c r="E177" s="101"/>
      <c r="F177" s="102"/>
      <c r="G177" s="29"/>
      <c r="H177" s="29"/>
      <c r="I177" s="29"/>
      <c r="J177" s="97">
        <v>0</v>
      </c>
      <c r="K177" s="29"/>
      <c r="L177" s="91"/>
      <c r="M177" s="100"/>
      <c r="N177" s="126"/>
    </row>
    <row r="178" spans="1:14" ht="15.75">
      <c r="A178" s="96"/>
      <c r="B178" s="40" t="s">
        <v>125</v>
      </c>
      <c r="C178" s="60"/>
      <c r="D178" s="103"/>
      <c r="E178" s="101"/>
      <c r="F178" s="102"/>
      <c r="G178" s="29"/>
      <c r="H178" s="29"/>
      <c r="I178" s="29"/>
      <c r="J178" s="104">
        <v>0</v>
      </c>
      <c r="K178" s="29"/>
      <c r="L178" s="91"/>
      <c r="M178" s="100"/>
      <c r="N178" s="126"/>
    </row>
    <row r="179" spans="1:14" ht="15.75">
      <c r="A179" s="96"/>
      <c r="B179" s="40"/>
      <c r="C179" s="60"/>
      <c r="D179" s="103"/>
      <c r="E179" s="101"/>
      <c r="F179" s="102"/>
      <c r="G179" s="29"/>
      <c r="H179" s="29"/>
      <c r="I179" s="29"/>
      <c r="J179" s="104"/>
      <c r="K179" s="29"/>
      <c r="L179" s="91"/>
      <c r="M179" s="100"/>
      <c r="N179" s="126"/>
    </row>
    <row r="180" spans="1:14" ht="15.75">
      <c r="A180" s="8"/>
      <c r="B180" s="17" t="s">
        <v>126</v>
      </c>
      <c r="C180" s="93"/>
      <c r="D180" s="94"/>
      <c r="E180" s="93"/>
      <c r="F180" s="94"/>
      <c r="G180" s="93"/>
      <c r="H180" s="95" t="s">
        <v>166</v>
      </c>
      <c r="I180" s="21" t="s">
        <v>167</v>
      </c>
      <c r="J180" s="95" t="s">
        <v>176</v>
      </c>
      <c r="K180" s="21" t="s">
        <v>167</v>
      </c>
      <c r="L180" s="10"/>
      <c r="M180" s="105"/>
      <c r="N180" s="126"/>
    </row>
    <row r="181" spans="1:14" ht="15.75">
      <c r="A181" s="28"/>
      <c r="B181" s="60" t="s">
        <v>127</v>
      </c>
      <c r="C181" s="106"/>
      <c r="D181" s="60"/>
      <c r="E181" s="106"/>
      <c r="F181" s="29"/>
      <c r="G181" s="106"/>
      <c r="H181" s="60">
        <v>3362</v>
      </c>
      <c r="I181" s="106">
        <f>H181/H186</f>
        <v>0.9711149624494512</v>
      </c>
      <c r="J181" s="59">
        <v>137222</v>
      </c>
      <c r="K181" s="107">
        <f>J181/J186</f>
        <v>0.9707821608466807</v>
      </c>
      <c r="L181" s="91"/>
      <c r="M181" s="100"/>
      <c r="N181" s="126"/>
    </row>
    <row r="182" spans="1:14" ht="15.75">
      <c r="A182" s="28"/>
      <c r="B182" s="60" t="s">
        <v>128</v>
      </c>
      <c r="C182" s="106"/>
      <c r="D182" s="60"/>
      <c r="E182" s="106"/>
      <c r="F182" s="29"/>
      <c r="G182" s="108"/>
      <c r="H182" s="60">
        <v>33</v>
      </c>
      <c r="I182" s="106">
        <f>H182/H186</f>
        <v>0.009532062391681109</v>
      </c>
      <c r="J182" s="59">
        <v>1345</v>
      </c>
      <c r="K182" s="107">
        <f>J182/J186</f>
        <v>0.009515252702473258</v>
      </c>
      <c r="L182" s="91"/>
      <c r="M182" s="100"/>
      <c r="N182" s="126"/>
    </row>
    <row r="183" spans="1:14" ht="15.75">
      <c r="A183" s="28"/>
      <c r="B183" s="60" t="s">
        <v>129</v>
      </c>
      <c r="C183" s="106"/>
      <c r="D183" s="60"/>
      <c r="E183" s="106"/>
      <c r="F183" s="29"/>
      <c r="G183" s="108"/>
      <c r="H183" s="60">
        <v>29</v>
      </c>
      <c r="I183" s="106">
        <f>H183/H186</f>
        <v>0.008376660889659156</v>
      </c>
      <c r="J183" s="59">
        <v>1175</v>
      </c>
      <c r="K183" s="107">
        <f>J183/J186</f>
        <v>0.00831258135717924</v>
      </c>
      <c r="L183" s="91"/>
      <c r="M183" s="100"/>
      <c r="N183" s="126"/>
    </row>
    <row r="184" spans="1:14" ht="15.75">
      <c r="A184" s="28"/>
      <c r="B184" s="60" t="s">
        <v>130</v>
      </c>
      <c r="C184" s="106"/>
      <c r="D184" s="60"/>
      <c r="E184" s="106"/>
      <c r="F184" s="29"/>
      <c r="G184" s="108"/>
      <c r="H184" s="60">
        <f>11+27</f>
        <v>38</v>
      </c>
      <c r="I184" s="106">
        <f>H184/H186</f>
        <v>0.01097631426920855</v>
      </c>
      <c r="J184" s="59">
        <f>352+1052+206</f>
        <v>1610</v>
      </c>
      <c r="K184" s="107">
        <f>J184/J186</f>
        <v>0.011390005093666875</v>
      </c>
      <c r="L184" s="91"/>
      <c r="M184" s="100"/>
      <c r="N184" s="126"/>
    </row>
    <row r="185" spans="1:14" ht="15.75">
      <c r="A185" s="28"/>
      <c r="B185" s="31"/>
      <c r="C185" s="106"/>
      <c r="D185" s="60"/>
      <c r="E185" s="106"/>
      <c r="F185" s="29"/>
      <c r="G185" s="108"/>
      <c r="H185" s="60"/>
      <c r="I185" s="106"/>
      <c r="J185" s="59"/>
      <c r="K185" s="107"/>
      <c r="L185" s="91"/>
      <c r="M185" s="100"/>
      <c r="N185" s="126"/>
    </row>
    <row r="186" spans="1:14" ht="15.75">
      <c r="A186" s="28"/>
      <c r="B186" s="29"/>
      <c r="C186" s="29"/>
      <c r="D186" s="29"/>
      <c r="E186" s="29"/>
      <c r="F186" s="29"/>
      <c r="G186" s="29"/>
      <c r="H186" s="38">
        <f>SUM(H181:H185)</f>
        <v>3462</v>
      </c>
      <c r="I186" s="110">
        <f>SUM(I181:I185)</f>
        <v>1</v>
      </c>
      <c r="J186" s="59">
        <f>SUM(J181:J185)</f>
        <v>141352</v>
      </c>
      <c r="K186" s="110">
        <f>SUM(K181:K185)</f>
        <v>1</v>
      </c>
      <c r="L186" s="29"/>
      <c r="M186" s="29"/>
      <c r="N186" s="126"/>
    </row>
    <row r="187" spans="1:14" ht="15.75">
      <c r="A187" s="28"/>
      <c r="B187" s="29"/>
      <c r="C187" s="29"/>
      <c r="D187" s="29"/>
      <c r="E187" s="29"/>
      <c r="F187" s="29"/>
      <c r="G187" s="29"/>
      <c r="H187" s="38"/>
      <c r="I187" s="110"/>
      <c r="J187" s="59"/>
      <c r="K187" s="110"/>
      <c r="L187" s="29"/>
      <c r="M187" s="29"/>
      <c r="N187" s="126"/>
    </row>
    <row r="188" spans="1:14" ht="15.75">
      <c r="A188" s="8"/>
      <c r="B188" s="10"/>
      <c r="C188" s="10"/>
      <c r="D188" s="10"/>
      <c r="E188" s="10"/>
      <c r="F188" s="10"/>
      <c r="G188" s="10"/>
      <c r="H188" s="61"/>
      <c r="I188" s="113"/>
      <c r="J188" s="114"/>
      <c r="K188" s="113"/>
      <c r="L188" s="10"/>
      <c r="M188" s="10"/>
      <c r="N188" s="126"/>
    </row>
    <row r="189" spans="1:14" ht="15.75">
      <c r="A189" s="115"/>
      <c r="B189" s="17" t="s">
        <v>132</v>
      </c>
      <c r="C189" s="116"/>
      <c r="D189" s="21" t="s">
        <v>147</v>
      </c>
      <c r="E189" s="19"/>
      <c r="F189" s="17" t="s">
        <v>156</v>
      </c>
      <c r="G189" s="15"/>
      <c r="H189" s="15"/>
      <c r="I189" s="15"/>
      <c r="J189" s="15"/>
      <c r="K189" s="15"/>
      <c r="L189" s="15"/>
      <c r="M189" s="15"/>
      <c r="N189" s="126"/>
    </row>
    <row r="190" spans="1:14" ht="15.75">
      <c r="A190" s="115"/>
      <c r="B190" s="15"/>
      <c r="C190" s="15"/>
      <c r="D190" s="10"/>
      <c r="E190" s="10"/>
      <c r="F190" s="10"/>
      <c r="G190" s="15"/>
      <c r="H190" s="15"/>
      <c r="I190" s="15"/>
      <c r="J190" s="15"/>
      <c r="K190" s="15"/>
      <c r="L190" s="15"/>
      <c r="M190" s="15"/>
      <c r="N190" s="126"/>
    </row>
    <row r="191" spans="1:14" ht="15.75">
      <c r="A191" s="115"/>
      <c r="B191" s="16" t="s">
        <v>133</v>
      </c>
      <c r="C191" s="117"/>
      <c r="D191" s="118" t="s">
        <v>148</v>
      </c>
      <c r="E191" s="16"/>
      <c r="F191" s="16" t="s">
        <v>157</v>
      </c>
      <c r="G191" s="117"/>
      <c r="H191" s="117"/>
      <c r="I191" s="15"/>
      <c r="J191" s="15"/>
      <c r="K191" s="15"/>
      <c r="L191" s="15"/>
      <c r="M191" s="15"/>
      <c r="N191" s="126"/>
    </row>
    <row r="192" spans="1:14" ht="15.75">
      <c r="A192" s="115"/>
      <c r="B192" s="16" t="s">
        <v>134</v>
      </c>
      <c r="C192" s="117"/>
      <c r="D192" s="118" t="s">
        <v>149</v>
      </c>
      <c r="E192" s="16"/>
      <c r="F192" s="16" t="s">
        <v>158</v>
      </c>
      <c r="G192" s="117"/>
      <c r="H192" s="117"/>
      <c r="I192" s="15"/>
      <c r="J192" s="15"/>
      <c r="K192" s="15"/>
      <c r="L192" s="15"/>
      <c r="M192" s="15"/>
      <c r="N192" s="126"/>
    </row>
    <row r="193" spans="1:14" ht="15.75">
      <c r="A193" s="115"/>
      <c r="B193" s="16"/>
      <c r="C193" s="117"/>
      <c r="D193" s="118"/>
      <c r="E193" s="16"/>
      <c r="F193" s="16"/>
      <c r="G193" s="117"/>
      <c r="H193" s="117"/>
      <c r="I193" s="15"/>
      <c r="J193" s="15"/>
      <c r="K193" s="15"/>
      <c r="L193" s="15"/>
      <c r="M193" s="15"/>
      <c r="N193" s="126"/>
    </row>
    <row r="194" spans="1:14" ht="15.75">
      <c r="A194" s="115"/>
      <c r="B194" s="16"/>
      <c r="C194" s="117"/>
      <c r="D194" s="118"/>
      <c r="E194" s="16"/>
      <c r="F194" s="16"/>
      <c r="G194" s="117"/>
      <c r="H194" s="117"/>
      <c r="I194" s="15"/>
      <c r="J194" s="15"/>
      <c r="K194" s="15"/>
      <c r="L194" s="15"/>
      <c r="M194" s="15"/>
      <c r="N194" s="126"/>
    </row>
    <row r="195" spans="1:14" ht="18.75">
      <c r="A195" s="115"/>
      <c r="B195" s="54" t="s">
        <v>206</v>
      </c>
      <c r="C195" s="117"/>
      <c r="D195" s="118"/>
      <c r="E195" s="16"/>
      <c r="F195" s="16"/>
      <c r="G195" s="117"/>
      <c r="H195" s="117"/>
      <c r="I195" s="15"/>
      <c r="J195" s="15"/>
      <c r="K195" s="15"/>
      <c r="L195" s="15"/>
      <c r="M195" s="15"/>
      <c r="N195" s="126"/>
    </row>
    <row r="196" spans="1:13" ht="15">
      <c r="A196" s="127"/>
      <c r="B196" s="127"/>
      <c r="C196" s="127"/>
      <c r="D196" s="127"/>
      <c r="E196" s="127"/>
      <c r="F196" s="127"/>
      <c r="G196" s="127"/>
      <c r="H196" s="127"/>
      <c r="I196" s="127"/>
      <c r="J196" s="127"/>
      <c r="K196" s="127"/>
      <c r="L196" s="127"/>
      <c r="M196" s="127"/>
    </row>
  </sheetData>
  <printOptions horizontalCentered="1" verticalCentered="1"/>
  <pageMargins left="0.5118110236220472" right="0.5118110236220472" top="0.2755905511811024" bottom="0.6299212598425197" header="0" footer="0"/>
  <pageSetup horizontalDpi="600" verticalDpi="600" orientation="landscape" paperSize="9" scale="50" r:id="rId2"/>
  <headerFooter alignWithMargins="0">
    <oddFooter xml:space="preserve">&amp;L </oddFooter>
  </headerFooter>
  <rowBreaks count="3" manualBreakCount="3">
    <brk id="49" max="13" man="1"/>
    <brk id="102" max="13" man="1"/>
    <brk id="150" max="13" man="1"/>
  </rowBreaks>
  <drawing r:id="rId1"/>
</worksheet>
</file>

<file path=xl/worksheets/sheet9.xml><?xml version="1.0" encoding="utf-8"?>
<worksheet xmlns="http://schemas.openxmlformats.org/spreadsheetml/2006/main" xmlns:r="http://schemas.openxmlformats.org/officeDocument/2006/relationships">
  <dimension ref="A1:O196"/>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4" width="9.6640625" style="1" customWidth="1"/>
    <col min="5" max="5" width="13.6640625" style="1" customWidth="1"/>
    <col min="6" max="6" width="3.6640625" style="1" customWidth="1"/>
    <col min="7" max="7" width="12.6640625" style="1" customWidth="1"/>
    <col min="8" max="8" width="3.6640625" style="1" customWidth="1"/>
    <col min="9" max="9" width="12.6640625" style="1" customWidth="1"/>
    <col min="10" max="10" width="6.6640625" style="1" customWidth="1"/>
    <col min="11" max="11" width="12.6640625" style="1" customWidth="1"/>
    <col min="12" max="12" width="6.6640625" style="1" customWidth="1"/>
    <col min="13" max="13" width="13.6640625" style="1" customWidth="1"/>
    <col min="14" max="14" width="27.77734375" style="1" customWidth="1"/>
    <col min="15" max="16384" width="9.6640625" style="1" customWidth="1"/>
  </cols>
  <sheetData>
    <row r="1" spans="1:15" ht="20.25">
      <c r="A1" s="2"/>
      <c r="B1" s="3" t="s">
        <v>0</v>
      </c>
      <c r="C1" s="4"/>
      <c r="D1" s="4"/>
      <c r="E1" s="5"/>
      <c r="F1" s="5"/>
      <c r="G1" s="5"/>
      <c r="H1" s="5"/>
      <c r="I1" s="5"/>
      <c r="J1" s="5"/>
      <c r="K1" s="5"/>
      <c r="L1" s="5"/>
      <c r="M1" s="5"/>
      <c r="N1" s="5"/>
      <c r="O1" s="126"/>
    </row>
    <row r="2" spans="1:15" ht="15.75">
      <c r="A2" s="8"/>
      <c r="B2" s="9"/>
      <c r="C2" s="9"/>
      <c r="D2" s="9"/>
      <c r="E2" s="10"/>
      <c r="F2" s="10"/>
      <c r="G2" s="10"/>
      <c r="H2" s="10"/>
      <c r="I2" s="10"/>
      <c r="J2" s="10"/>
      <c r="K2" s="10"/>
      <c r="L2" s="10"/>
      <c r="M2" s="10"/>
      <c r="N2" s="10"/>
      <c r="O2" s="126"/>
    </row>
    <row r="3" spans="1:15" ht="15.75">
      <c r="A3" s="11"/>
      <c r="B3" s="155" t="s">
        <v>1</v>
      </c>
      <c r="C3" s="10"/>
      <c r="D3" s="10"/>
      <c r="E3" s="10"/>
      <c r="F3" s="10"/>
      <c r="G3" s="10"/>
      <c r="H3" s="10"/>
      <c r="I3" s="10"/>
      <c r="J3" s="10"/>
      <c r="K3" s="10"/>
      <c r="L3" s="10"/>
      <c r="M3" s="10"/>
      <c r="N3" s="10"/>
      <c r="O3" s="126"/>
    </row>
    <row r="4" spans="1:15" ht="15.75">
      <c r="A4" s="8"/>
      <c r="B4" s="9"/>
      <c r="C4" s="9"/>
      <c r="D4" s="9"/>
      <c r="E4" s="10"/>
      <c r="F4" s="10"/>
      <c r="G4" s="10"/>
      <c r="H4" s="10"/>
      <c r="I4" s="10"/>
      <c r="J4" s="10"/>
      <c r="K4" s="10"/>
      <c r="L4" s="10"/>
      <c r="M4" s="10"/>
      <c r="N4" s="10"/>
      <c r="O4" s="126"/>
    </row>
    <row r="5" spans="1:15" ht="15.75">
      <c r="A5" s="8"/>
      <c r="B5" s="13" t="s">
        <v>2</v>
      </c>
      <c r="C5" s="14"/>
      <c r="D5" s="14"/>
      <c r="E5" s="10"/>
      <c r="F5" s="10"/>
      <c r="G5" s="10"/>
      <c r="H5" s="10"/>
      <c r="I5" s="10"/>
      <c r="J5" s="10"/>
      <c r="K5" s="10"/>
      <c r="L5" s="10"/>
      <c r="M5" s="10"/>
      <c r="N5" s="10"/>
      <c r="O5" s="126"/>
    </row>
    <row r="6" spans="1:15" ht="15.75">
      <c r="A6" s="8"/>
      <c r="B6" s="13" t="s">
        <v>3</v>
      </c>
      <c r="C6" s="14"/>
      <c r="D6" s="14"/>
      <c r="E6" s="10"/>
      <c r="F6" s="10"/>
      <c r="G6" s="10"/>
      <c r="H6" s="10"/>
      <c r="I6" s="10"/>
      <c r="J6" s="10"/>
      <c r="K6" s="10"/>
      <c r="L6" s="10"/>
      <c r="M6" s="10"/>
      <c r="N6" s="10"/>
      <c r="O6" s="126"/>
    </row>
    <row r="7" spans="1:15" ht="15.75">
      <c r="A7" s="8"/>
      <c r="B7" s="13" t="s">
        <v>4</v>
      </c>
      <c r="C7" s="14"/>
      <c r="D7" s="14"/>
      <c r="E7" s="10"/>
      <c r="F7" s="10"/>
      <c r="G7" s="10"/>
      <c r="H7" s="10"/>
      <c r="I7" s="10"/>
      <c r="J7" s="10"/>
      <c r="K7" s="10"/>
      <c r="L7" s="10"/>
      <c r="M7" s="10"/>
      <c r="N7" s="10"/>
      <c r="O7" s="126"/>
    </row>
    <row r="8" spans="1:15" ht="15.75">
      <c r="A8" s="8"/>
      <c r="B8" s="13" t="s">
        <v>5</v>
      </c>
      <c r="C8" s="14"/>
      <c r="D8" s="14"/>
      <c r="E8" s="10"/>
      <c r="F8" s="10"/>
      <c r="G8" s="10"/>
      <c r="H8" s="10"/>
      <c r="I8" s="10"/>
      <c r="J8" s="10"/>
      <c r="K8" s="10"/>
      <c r="L8" s="10"/>
      <c r="M8" s="10"/>
      <c r="N8" s="10"/>
      <c r="O8" s="126"/>
    </row>
    <row r="9" spans="1:15" ht="15.75">
      <c r="A9" s="8"/>
      <c r="B9" s="15"/>
      <c r="C9" s="14"/>
      <c r="D9" s="14"/>
      <c r="E9" s="10"/>
      <c r="F9" s="10"/>
      <c r="G9" s="10"/>
      <c r="H9" s="10"/>
      <c r="I9" s="10"/>
      <c r="J9" s="10"/>
      <c r="K9" s="10"/>
      <c r="L9" s="10"/>
      <c r="M9" s="10"/>
      <c r="N9" s="10"/>
      <c r="O9" s="126"/>
    </row>
    <row r="10" spans="1:15" ht="15.75">
      <c r="A10" s="8"/>
      <c r="B10" s="13"/>
      <c r="C10" s="14"/>
      <c r="D10" s="14"/>
      <c r="E10" s="16"/>
      <c r="F10" s="16"/>
      <c r="G10" s="10"/>
      <c r="H10" s="10"/>
      <c r="I10" s="10"/>
      <c r="J10" s="10"/>
      <c r="K10" s="10"/>
      <c r="L10" s="10"/>
      <c r="M10" s="10"/>
      <c r="N10" s="10"/>
      <c r="O10" s="126"/>
    </row>
    <row r="11" spans="1:15" ht="15.75">
      <c r="A11" s="8"/>
      <c r="B11" s="17" t="s">
        <v>6</v>
      </c>
      <c r="C11" s="16"/>
      <c r="D11" s="16"/>
      <c r="E11" s="10"/>
      <c r="F11" s="10"/>
      <c r="G11" s="10"/>
      <c r="H11" s="10"/>
      <c r="I11" s="10"/>
      <c r="J11" s="10"/>
      <c r="K11" s="10"/>
      <c r="L11" s="10"/>
      <c r="M11" s="10"/>
      <c r="N11" s="10"/>
      <c r="O11" s="126"/>
    </row>
    <row r="12" spans="1:15" ht="15.75">
      <c r="A12" s="8"/>
      <c r="B12" s="16"/>
      <c r="C12" s="16"/>
      <c r="D12" s="16"/>
      <c r="E12" s="10"/>
      <c r="F12" s="10"/>
      <c r="G12" s="10"/>
      <c r="H12" s="10"/>
      <c r="I12" s="10"/>
      <c r="J12" s="10"/>
      <c r="K12" s="10"/>
      <c r="L12" s="10"/>
      <c r="M12" s="10"/>
      <c r="N12" s="10"/>
      <c r="O12" s="126"/>
    </row>
    <row r="13" spans="1:15" ht="15.75">
      <c r="A13" s="2"/>
      <c r="B13" s="5"/>
      <c r="C13" s="5"/>
      <c r="D13" s="5"/>
      <c r="E13" s="5"/>
      <c r="F13" s="5"/>
      <c r="G13" s="5"/>
      <c r="H13" s="5"/>
      <c r="I13" s="5"/>
      <c r="J13" s="5"/>
      <c r="K13" s="5"/>
      <c r="L13" s="5"/>
      <c r="M13" s="5"/>
      <c r="N13" s="5"/>
      <c r="O13" s="126"/>
    </row>
    <row r="14" spans="1:15" ht="15.75">
      <c r="A14" s="8"/>
      <c r="B14" s="17" t="s">
        <v>192</v>
      </c>
      <c r="C14" s="17"/>
      <c r="D14" s="17"/>
      <c r="E14" s="19"/>
      <c r="F14" s="19"/>
      <c r="G14" s="19"/>
      <c r="H14" s="19"/>
      <c r="I14" s="19"/>
      <c r="J14" s="19"/>
      <c r="K14" s="19"/>
      <c r="L14" s="19"/>
      <c r="M14" s="20" t="s">
        <v>179</v>
      </c>
      <c r="N14" s="19"/>
      <c r="O14" s="126"/>
    </row>
    <row r="15" spans="1:15" ht="15.75">
      <c r="A15" s="8"/>
      <c r="B15" s="17" t="s">
        <v>201</v>
      </c>
      <c r="C15" s="17"/>
      <c r="D15" s="17"/>
      <c r="E15" s="19"/>
      <c r="F15" s="19"/>
      <c r="G15" s="19"/>
      <c r="H15" s="19"/>
      <c r="I15" s="21"/>
      <c r="J15" s="129"/>
      <c r="K15" s="21" t="s">
        <v>205</v>
      </c>
      <c r="L15" s="129">
        <v>1</v>
      </c>
      <c r="M15" s="20"/>
      <c r="N15" s="19"/>
      <c r="O15" s="126"/>
    </row>
    <row r="16" spans="1:15" ht="15.75">
      <c r="A16" s="8"/>
      <c r="B16" s="17" t="s">
        <v>202</v>
      </c>
      <c r="C16" s="17"/>
      <c r="D16" s="17"/>
      <c r="E16" s="19"/>
      <c r="F16" s="19"/>
      <c r="G16" s="19"/>
      <c r="H16" s="19"/>
      <c r="I16" s="21"/>
      <c r="J16" s="129"/>
      <c r="K16" s="21" t="s">
        <v>205</v>
      </c>
      <c r="L16" s="129">
        <v>1</v>
      </c>
      <c r="M16" s="20"/>
      <c r="N16" s="19"/>
      <c r="O16" s="126"/>
    </row>
    <row r="17" spans="1:15" ht="15.75">
      <c r="A17" s="8"/>
      <c r="B17" s="17" t="s">
        <v>193</v>
      </c>
      <c r="C17" s="17"/>
      <c r="D17" s="17"/>
      <c r="E17" s="19"/>
      <c r="F17" s="19"/>
      <c r="G17" s="19"/>
      <c r="H17" s="19"/>
      <c r="I17" s="19"/>
      <c r="J17" s="19"/>
      <c r="K17" s="19"/>
      <c r="L17" s="19"/>
      <c r="M17" s="21" t="s">
        <v>180</v>
      </c>
      <c r="N17" s="19"/>
      <c r="O17" s="126"/>
    </row>
    <row r="18" spans="1:15" ht="15.75">
      <c r="A18" s="8"/>
      <c r="B18" s="17" t="s">
        <v>7</v>
      </c>
      <c r="C18" s="17"/>
      <c r="D18" s="17"/>
      <c r="E18" s="19"/>
      <c r="F18" s="19"/>
      <c r="G18" s="19"/>
      <c r="H18" s="19"/>
      <c r="I18" s="19"/>
      <c r="J18" s="19"/>
      <c r="K18" s="19"/>
      <c r="L18" s="19"/>
      <c r="M18" s="22">
        <v>37128</v>
      </c>
      <c r="N18" s="19"/>
      <c r="O18" s="126"/>
    </row>
    <row r="19" spans="1:15" ht="15.75">
      <c r="A19" s="8"/>
      <c r="B19" s="10"/>
      <c r="C19" s="10"/>
      <c r="D19" s="10"/>
      <c r="E19" s="10"/>
      <c r="F19" s="10"/>
      <c r="G19" s="10"/>
      <c r="H19" s="10"/>
      <c r="I19" s="10"/>
      <c r="J19" s="10"/>
      <c r="K19" s="10"/>
      <c r="L19" s="10"/>
      <c r="M19" s="23"/>
      <c r="N19" s="10"/>
      <c r="O19" s="126"/>
    </row>
    <row r="20" spans="1:15" ht="15.75">
      <c r="A20" s="8"/>
      <c r="B20" s="24" t="s">
        <v>8</v>
      </c>
      <c r="C20" s="10"/>
      <c r="D20" s="10"/>
      <c r="E20" s="10"/>
      <c r="F20" s="10"/>
      <c r="G20" s="10"/>
      <c r="H20" s="10"/>
      <c r="I20" s="10"/>
      <c r="J20" s="10"/>
      <c r="K20" s="23" t="s">
        <v>168</v>
      </c>
      <c r="L20" s="10"/>
      <c r="M20" s="15"/>
      <c r="N20" s="10"/>
      <c r="O20" s="126"/>
    </row>
    <row r="21" spans="1:15" ht="15.75">
      <c r="A21" s="8"/>
      <c r="B21" s="10"/>
      <c r="C21" s="10"/>
      <c r="D21" s="10"/>
      <c r="E21" s="10"/>
      <c r="F21" s="10"/>
      <c r="G21" s="10"/>
      <c r="H21" s="10"/>
      <c r="I21" s="10"/>
      <c r="J21" s="10"/>
      <c r="K21" s="10"/>
      <c r="L21" s="10"/>
      <c r="M21" s="25"/>
      <c r="N21" s="10"/>
      <c r="O21" s="126"/>
    </row>
    <row r="22" spans="1:15" ht="15.75">
      <c r="A22" s="8"/>
      <c r="B22" s="10"/>
      <c r="C22" s="175" t="s">
        <v>209</v>
      </c>
      <c r="D22" s="175" t="s">
        <v>210</v>
      </c>
      <c r="E22" s="177" t="s">
        <v>139</v>
      </c>
      <c r="F22" s="177"/>
      <c r="G22" s="177" t="s">
        <v>150</v>
      </c>
      <c r="H22" s="177"/>
      <c r="I22" s="177" t="s">
        <v>159</v>
      </c>
      <c r="J22" s="27"/>
      <c r="K22" s="27"/>
      <c r="L22" s="15"/>
      <c r="M22" s="15"/>
      <c r="N22" s="10"/>
      <c r="O22" s="126"/>
    </row>
    <row r="23" spans="1:15" ht="15.75">
      <c r="A23" s="28"/>
      <c r="B23" s="29" t="s">
        <v>9</v>
      </c>
      <c r="C23" s="176" t="s">
        <v>136</v>
      </c>
      <c r="D23" s="176" t="s">
        <v>136</v>
      </c>
      <c r="E23" s="30" t="s">
        <v>140</v>
      </c>
      <c r="F23" s="30"/>
      <c r="G23" s="30" t="s">
        <v>140</v>
      </c>
      <c r="H23" s="30"/>
      <c r="I23" s="30" t="s">
        <v>160</v>
      </c>
      <c r="J23" s="30"/>
      <c r="K23" s="30"/>
      <c r="L23" s="31"/>
      <c r="M23" s="31"/>
      <c r="N23" s="29"/>
      <c r="O23" s="126"/>
    </row>
    <row r="24" spans="1:15" ht="15.75">
      <c r="A24" s="123"/>
      <c r="B24" s="32" t="s">
        <v>10</v>
      </c>
      <c r="C24" s="32"/>
      <c r="D24" s="32"/>
      <c r="E24" s="33" t="s">
        <v>140</v>
      </c>
      <c r="F24" s="33"/>
      <c r="G24" s="33" t="s">
        <v>140</v>
      </c>
      <c r="H24" s="33"/>
      <c r="I24" s="33" t="s">
        <v>160</v>
      </c>
      <c r="J24" s="30"/>
      <c r="K24" s="30"/>
      <c r="L24" s="31"/>
      <c r="M24" s="31"/>
      <c r="N24" s="29"/>
      <c r="O24" s="126"/>
    </row>
    <row r="25" spans="1:15" ht="15.75">
      <c r="A25" s="28"/>
      <c r="B25" s="29" t="s">
        <v>11</v>
      </c>
      <c r="C25" s="29"/>
      <c r="D25" s="29"/>
      <c r="E25" s="34" t="s">
        <v>141</v>
      </c>
      <c r="F25" s="30"/>
      <c r="G25" s="34" t="s">
        <v>151</v>
      </c>
      <c r="H25" s="30"/>
      <c r="I25" s="34" t="s">
        <v>161</v>
      </c>
      <c r="J25" s="30"/>
      <c r="K25" s="34"/>
      <c r="L25" s="31"/>
      <c r="M25" s="31"/>
      <c r="N25" s="29"/>
      <c r="O25" s="126"/>
    </row>
    <row r="26" spans="1:15" ht="15.75">
      <c r="A26" s="28"/>
      <c r="B26" s="29"/>
      <c r="C26" s="29"/>
      <c r="D26" s="29"/>
      <c r="E26" s="29"/>
      <c r="F26" s="30"/>
      <c r="G26" s="30"/>
      <c r="H26" s="30"/>
      <c r="I26" s="30"/>
      <c r="J26" s="30"/>
      <c r="K26" s="30"/>
      <c r="L26" s="31"/>
      <c r="M26" s="31"/>
      <c r="N26" s="29"/>
      <c r="O26" s="126"/>
    </row>
    <row r="27" spans="1:15" ht="15.75">
      <c r="A27" s="28"/>
      <c r="B27" s="29" t="s">
        <v>12</v>
      </c>
      <c r="C27" s="29"/>
      <c r="D27" s="29"/>
      <c r="E27" s="35">
        <v>44350</v>
      </c>
      <c r="F27" s="36"/>
      <c r="G27" s="35">
        <v>119000</v>
      </c>
      <c r="H27" s="35"/>
      <c r="I27" s="35">
        <v>17650</v>
      </c>
      <c r="J27" s="35"/>
      <c r="K27" s="35"/>
      <c r="L27" s="37"/>
      <c r="M27" s="35">
        <f>I27+G27+E27</f>
        <v>181000</v>
      </c>
      <c r="N27" s="38"/>
      <c r="O27" s="126"/>
    </row>
    <row r="28" spans="1:15" ht="15.75">
      <c r="A28" s="28"/>
      <c r="B28" s="29" t="s">
        <v>13</v>
      </c>
      <c r="C28" s="125">
        <v>0.106024</v>
      </c>
      <c r="D28" s="125">
        <v>1</v>
      </c>
      <c r="E28" s="35">
        <f>E27*C28</f>
        <v>4702.1644</v>
      </c>
      <c r="F28" s="36"/>
      <c r="G28" s="35">
        <f>G27*D28</f>
        <v>119000</v>
      </c>
      <c r="H28" s="35"/>
      <c r="I28" s="35">
        <v>17650</v>
      </c>
      <c r="J28" s="35"/>
      <c r="K28" s="35"/>
      <c r="L28" s="37"/>
      <c r="M28" s="35">
        <f>I28+G28+E28</f>
        <v>141352.1644</v>
      </c>
      <c r="N28" s="38"/>
      <c r="O28" s="126"/>
    </row>
    <row r="29" spans="1:15" ht="15.75">
      <c r="A29" s="123"/>
      <c r="B29" s="32" t="s">
        <v>14</v>
      </c>
      <c r="C29" s="125">
        <v>0</v>
      </c>
      <c r="D29" s="125">
        <v>0.994619</v>
      </c>
      <c r="E29" s="41">
        <f>E27*C29</f>
        <v>0</v>
      </c>
      <c r="F29" s="42"/>
      <c r="G29" s="41">
        <f>G27*D29</f>
        <v>118359.66100000001</v>
      </c>
      <c r="H29" s="41"/>
      <c r="I29" s="41">
        <v>17650</v>
      </c>
      <c r="J29" s="41"/>
      <c r="K29" s="41"/>
      <c r="L29" s="43"/>
      <c r="M29" s="41">
        <f>I29+G29+E29</f>
        <v>136009.66100000002</v>
      </c>
      <c r="N29" s="38"/>
      <c r="O29" s="126"/>
    </row>
    <row r="30" spans="1:15" ht="15.75">
      <c r="A30" s="28"/>
      <c r="B30" s="29" t="s">
        <v>15</v>
      </c>
      <c r="C30" s="39"/>
      <c r="D30" s="39"/>
      <c r="E30" s="34" t="s">
        <v>142</v>
      </c>
      <c r="F30" s="29"/>
      <c r="G30" s="34" t="s">
        <v>145</v>
      </c>
      <c r="H30" s="34"/>
      <c r="I30" s="34" t="s">
        <v>162</v>
      </c>
      <c r="J30" s="34"/>
      <c r="K30" s="34"/>
      <c r="L30" s="31"/>
      <c r="M30" s="31"/>
      <c r="N30" s="29"/>
      <c r="O30" s="126"/>
    </row>
    <row r="31" spans="1:15" ht="15.75">
      <c r="A31" s="28"/>
      <c r="B31" s="29" t="s">
        <v>16</v>
      </c>
      <c r="C31" s="29"/>
      <c r="D31" s="29"/>
      <c r="E31" s="44">
        <v>0.0559047</v>
      </c>
      <c r="F31" s="29"/>
      <c r="G31" s="44">
        <v>0.0559047</v>
      </c>
      <c r="H31" s="45"/>
      <c r="I31" s="44">
        <v>0.0599047</v>
      </c>
      <c r="J31" s="45"/>
      <c r="K31" s="44"/>
      <c r="L31" s="31"/>
      <c r="M31" s="45">
        <f>SUMPRODUCT(E31:I31,E28:I28)/M28</f>
        <v>0.056404161754262314</v>
      </c>
      <c r="N31" s="29"/>
      <c r="O31" s="126"/>
    </row>
    <row r="32" spans="1:15" ht="15.75">
      <c r="A32" s="28"/>
      <c r="B32" s="29" t="s">
        <v>17</v>
      </c>
      <c r="C32" s="29"/>
      <c r="D32" s="29"/>
      <c r="E32" s="44">
        <v>0.0604406</v>
      </c>
      <c r="F32" s="29"/>
      <c r="G32" s="44">
        <v>0.0604406</v>
      </c>
      <c r="H32" s="45"/>
      <c r="I32" s="44">
        <v>0.0644406</v>
      </c>
      <c r="J32" s="45"/>
      <c r="K32" s="44"/>
      <c r="L32" s="31"/>
      <c r="M32" s="31"/>
      <c r="N32" s="29"/>
      <c r="O32" s="126"/>
    </row>
    <row r="33" spans="1:15" ht="15.75">
      <c r="A33" s="28"/>
      <c r="B33" s="29" t="s">
        <v>18</v>
      </c>
      <c r="C33" s="29"/>
      <c r="D33" s="29"/>
      <c r="E33" s="34" t="s">
        <v>143</v>
      </c>
      <c r="F33" s="29"/>
      <c r="G33" s="34" t="s">
        <v>152</v>
      </c>
      <c r="H33" s="34"/>
      <c r="I33" s="34" t="s">
        <v>152</v>
      </c>
      <c r="J33" s="34"/>
      <c r="K33" s="34"/>
      <c r="L33" s="31"/>
      <c r="M33" s="31"/>
      <c r="N33" s="29"/>
      <c r="O33" s="126"/>
    </row>
    <row r="34" spans="1:15" ht="15.75">
      <c r="A34" s="28"/>
      <c r="B34" s="29" t="s">
        <v>19</v>
      </c>
      <c r="C34" s="29"/>
      <c r="D34" s="29"/>
      <c r="E34" s="34" t="s">
        <v>144</v>
      </c>
      <c r="F34" s="29"/>
      <c r="G34" s="34" t="s">
        <v>153</v>
      </c>
      <c r="H34" s="34"/>
      <c r="I34" s="34" t="s">
        <v>153</v>
      </c>
      <c r="J34" s="34"/>
      <c r="K34" s="34"/>
      <c r="L34" s="31"/>
      <c r="M34" s="31"/>
      <c r="N34" s="29"/>
      <c r="O34" s="126"/>
    </row>
    <row r="35" spans="1:15" ht="15.75">
      <c r="A35" s="28"/>
      <c r="B35" s="29" t="s">
        <v>20</v>
      </c>
      <c r="C35" s="29"/>
      <c r="D35" s="29"/>
      <c r="E35" s="34" t="s">
        <v>145</v>
      </c>
      <c r="F35" s="29"/>
      <c r="G35" s="34" t="s">
        <v>154</v>
      </c>
      <c r="H35" s="34"/>
      <c r="I35" s="34" t="s">
        <v>163</v>
      </c>
      <c r="J35" s="34"/>
      <c r="K35" s="34"/>
      <c r="L35" s="31"/>
      <c r="M35" s="31"/>
      <c r="N35" s="29"/>
      <c r="O35" s="126"/>
    </row>
    <row r="36" spans="1:15" ht="15.75">
      <c r="A36" s="28"/>
      <c r="B36" s="29"/>
      <c r="C36" s="29"/>
      <c r="D36" s="29"/>
      <c r="E36" s="46"/>
      <c r="F36" s="46"/>
      <c r="G36" s="29"/>
      <c r="H36" s="46"/>
      <c r="I36" s="46"/>
      <c r="J36" s="46"/>
      <c r="K36" s="46"/>
      <c r="L36" s="46"/>
      <c r="M36" s="46"/>
      <c r="N36" s="29"/>
      <c r="O36" s="126"/>
    </row>
    <row r="37" spans="1:15" ht="15.75">
      <c r="A37" s="28"/>
      <c r="B37" s="29" t="s">
        <v>21</v>
      </c>
      <c r="C37" s="29"/>
      <c r="D37" s="29"/>
      <c r="E37" s="29"/>
      <c r="F37" s="29"/>
      <c r="G37" s="29"/>
      <c r="H37" s="29"/>
      <c r="I37" s="29"/>
      <c r="J37" s="29"/>
      <c r="K37" s="29"/>
      <c r="L37" s="29"/>
      <c r="M37" s="45">
        <f>(I27)/(E27+G27)</f>
        <v>0.10805019895928987</v>
      </c>
      <c r="N37" s="29"/>
      <c r="O37" s="126"/>
    </row>
    <row r="38" spans="1:15" ht="15.75">
      <c r="A38" s="28"/>
      <c r="B38" s="29" t="s">
        <v>22</v>
      </c>
      <c r="C38" s="29"/>
      <c r="D38" s="29"/>
      <c r="E38" s="29"/>
      <c r="F38" s="29"/>
      <c r="G38" s="29"/>
      <c r="H38" s="29"/>
      <c r="I38" s="29"/>
      <c r="J38" s="29"/>
      <c r="K38" s="29"/>
      <c r="L38" s="29"/>
      <c r="M38" s="45">
        <f>(I29)/(E29+G29)</f>
        <v>0.14912175187794766</v>
      </c>
      <c r="N38" s="29"/>
      <c r="O38" s="126"/>
    </row>
    <row r="39" spans="1:15" ht="15.75">
      <c r="A39" s="28"/>
      <c r="B39" s="29" t="s">
        <v>23</v>
      </c>
      <c r="C39" s="29"/>
      <c r="D39" s="29"/>
      <c r="E39" s="29"/>
      <c r="F39" s="29"/>
      <c r="G39" s="29"/>
      <c r="H39" s="29"/>
      <c r="I39" s="29"/>
      <c r="J39" s="29"/>
      <c r="K39" s="34" t="s">
        <v>169</v>
      </c>
      <c r="L39" s="34" t="s">
        <v>177</v>
      </c>
      <c r="M39" s="35">
        <v>72850</v>
      </c>
      <c r="N39" s="29"/>
      <c r="O39" s="126"/>
    </row>
    <row r="40" spans="1:15" ht="15.75">
      <c r="A40" s="28"/>
      <c r="B40" s="29"/>
      <c r="C40" s="29"/>
      <c r="D40" s="29"/>
      <c r="E40" s="29"/>
      <c r="F40" s="29"/>
      <c r="G40" s="29"/>
      <c r="H40" s="29"/>
      <c r="I40" s="29"/>
      <c r="J40" s="29"/>
      <c r="K40" s="29"/>
      <c r="L40" s="29"/>
      <c r="M40" s="47"/>
      <c r="N40" s="29"/>
      <c r="O40" s="126"/>
    </row>
    <row r="41" spans="1:15" ht="15.75">
      <c r="A41" s="28"/>
      <c r="B41" s="29" t="s">
        <v>24</v>
      </c>
      <c r="C41" s="29"/>
      <c r="D41" s="29"/>
      <c r="E41" s="29"/>
      <c r="F41" s="29"/>
      <c r="G41" s="29"/>
      <c r="H41" s="29"/>
      <c r="I41" s="29"/>
      <c r="J41" s="29"/>
      <c r="K41" s="34"/>
      <c r="L41" s="34"/>
      <c r="M41" s="34" t="s">
        <v>181</v>
      </c>
      <c r="N41" s="29"/>
      <c r="O41" s="126"/>
    </row>
    <row r="42" spans="1:15" ht="15.75">
      <c r="A42" s="28"/>
      <c r="B42" s="32" t="s">
        <v>25</v>
      </c>
      <c r="C42" s="32"/>
      <c r="D42" s="32"/>
      <c r="E42" s="32"/>
      <c r="F42" s="32"/>
      <c r="G42" s="32"/>
      <c r="H42" s="32"/>
      <c r="I42" s="32"/>
      <c r="J42" s="32"/>
      <c r="K42" s="48"/>
      <c r="L42" s="48"/>
      <c r="M42" s="49">
        <v>37103</v>
      </c>
      <c r="N42" s="29"/>
      <c r="O42" s="126"/>
    </row>
    <row r="43" spans="1:15" ht="15.75">
      <c r="A43" s="28"/>
      <c r="B43" s="29" t="s">
        <v>26</v>
      </c>
      <c r="C43" s="29"/>
      <c r="D43" s="29"/>
      <c r="E43" s="29"/>
      <c r="F43" s="29"/>
      <c r="G43" s="29"/>
      <c r="H43" s="29"/>
      <c r="I43" s="29"/>
      <c r="J43" s="29">
        <f>M43-K43+1</f>
        <v>89</v>
      </c>
      <c r="K43" s="50">
        <v>36922</v>
      </c>
      <c r="L43" s="51"/>
      <c r="M43" s="50">
        <v>37010</v>
      </c>
      <c r="N43" s="29"/>
      <c r="O43" s="126"/>
    </row>
    <row r="44" spans="1:15" ht="15.75">
      <c r="A44" s="28"/>
      <c r="B44" s="29" t="s">
        <v>27</v>
      </c>
      <c r="C44" s="29"/>
      <c r="D44" s="29"/>
      <c r="E44" s="29"/>
      <c r="F44" s="29"/>
      <c r="G44" s="29"/>
      <c r="H44" s="29"/>
      <c r="I44" s="29"/>
      <c r="J44" s="29">
        <f>M44-K44+1</f>
        <v>92</v>
      </c>
      <c r="K44" s="50">
        <v>37011</v>
      </c>
      <c r="L44" s="51"/>
      <c r="M44" s="50">
        <v>37102</v>
      </c>
      <c r="N44" s="29"/>
      <c r="O44" s="126"/>
    </row>
    <row r="45" spans="1:15" ht="15.75">
      <c r="A45" s="28"/>
      <c r="B45" s="29" t="s">
        <v>28</v>
      </c>
      <c r="C45" s="29"/>
      <c r="D45" s="29"/>
      <c r="E45" s="29"/>
      <c r="F45" s="29"/>
      <c r="G45" s="29"/>
      <c r="H45" s="29"/>
      <c r="I45" s="29"/>
      <c r="J45" s="29"/>
      <c r="K45" s="50"/>
      <c r="L45" s="51"/>
      <c r="M45" s="50" t="s">
        <v>182</v>
      </c>
      <c r="N45" s="29"/>
      <c r="O45" s="126"/>
    </row>
    <row r="46" spans="1:15" ht="15.75">
      <c r="A46" s="28"/>
      <c r="B46" s="29" t="s">
        <v>29</v>
      </c>
      <c r="C46" s="29"/>
      <c r="D46" s="29"/>
      <c r="E46" s="29"/>
      <c r="F46" s="29"/>
      <c r="G46" s="29"/>
      <c r="H46" s="29"/>
      <c r="I46" s="29"/>
      <c r="J46" s="29"/>
      <c r="K46" s="50"/>
      <c r="L46" s="51"/>
      <c r="M46" s="50">
        <v>37095</v>
      </c>
      <c r="N46" s="29"/>
      <c r="O46" s="126"/>
    </row>
    <row r="47" spans="1:15" ht="15.75">
      <c r="A47" s="28"/>
      <c r="B47" s="29"/>
      <c r="C47" s="29"/>
      <c r="D47" s="29"/>
      <c r="E47" s="29"/>
      <c r="F47" s="29"/>
      <c r="G47" s="29"/>
      <c r="H47" s="29"/>
      <c r="I47" s="29"/>
      <c r="J47" s="29"/>
      <c r="K47" s="29"/>
      <c r="L47" s="29"/>
      <c r="M47" s="128"/>
      <c r="N47" s="29"/>
      <c r="O47" s="126"/>
    </row>
    <row r="48" spans="1:15" ht="15.75">
      <c r="A48" s="8"/>
      <c r="B48" s="10"/>
      <c r="C48" s="10"/>
      <c r="D48" s="10"/>
      <c r="E48" s="10"/>
      <c r="F48" s="10"/>
      <c r="G48" s="10"/>
      <c r="H48" s="10"/>
      <c r="I48" s="10"/>
      <c r="J48" s="10"/>
      <c r="K48" s="10"/>
      <c r="L48" s="10"/>
      <c r="M48" s="55"/>
      <c r="N48" s="10"/>
      <c r="O48" s="126"/>
    </row>
    <row r="49" spans="1:15" ht="19.5" thickBot="1">
      <c r="A49" s="132"/>
      <c r="B49" s="133" t="s">
        <v>208</v>
      </c>
      <c r="C49" s="134"/>
      <c r="D49" s="134"/>
      <c r="E49" s="134"/>
      <c r="F49" s="134"/>
      <c r="G49" s="134"/>
      <c r="H49" s="134"/>
      <c r="I49" s="134"/>
      <c r="J49" s="134"/>
      <c r="K49" s="134"/>
      <c r="L49" s="134"/>
      <c r="M49" s="135"/>
      <c r="N49" s="136"/>
      <c r="O49" s="126"/>
    </row>
    <row r="50" spans="1:15" ht="15.75">
      <c r="A50" s="2"/>
      <c r="B50" s="5"/>
      <c r="C50" s="5"/>
      <c r="D50" s="5"/>
      <c r="E50" s="5"/>
      <c r="F50" s="5"/>
      <c r="G50" s="5"/>
      <c r="H50" s="5"/>
      <c r="I50" s="5"/>
      <c r="J50" s="5"/>
      <c r="K50" s="5"/>
      <c r="L50" s="5"/>
      <c r="M50" s="56"/>
      <c r="N50" s="5"/>
      <c r="O50" s="126"/>
    </row>
    <row r="51" spans="1:15" ht="15.75">
      <c r="A51" s="8"/>
      <c r="B51" s="57" t="s">
        <v>31</v>
      </c>
      <c r="C51" s="16"/>
      <c r="D51" s="16"/>
      <c r="E51" s="10"/>
      <c r="F51" s="10"/>
      <c r="G51" s="10"/>
      <c r="H51" s="10"/>
      <c r="I51" s="10"/>
      <c r="J51" s="10"/>
      <c r="K51" s="10"/>
      <c r="L51" s="10"/>
      <c r="M51" s="58"/>
      <c r="N51" s="10"/>
      <c r="O51" s="126"/>
    </row>
    <row r="52" spans="1:15" ht="15.75">
      <c r="A52" s="8"/>
      <c r="B52" s="16"/>
      <c r="C52" s="16"/>
      <c r="D52" s="16"/>
      <c r="E52" s="10"/>
      <c r="F52" s="10"/>
      <c r="G52" s="10"/>
      <c r="H52" s="10"/>
      <c r="I52" s="10"/>
      <c r="J52" s="10"/>
      <c r="K52" s="10"/>
      <c r="L52" s="10"/>
      <c r="M52" s="58"/>
      <c r="N52" s="10"/>
      <c r="O52" s="126"/>
    </row>
    <row r="53" spans="1:15" ht="63">
      <c r="A53" s="191"/>
      <c r="B53" s="192" t="s">
        <v>32</v>
      </c>
      <c r="C53" s="193" t="s">
        <v>137</v>
      </c>
      <c r="D53" s="193"/>
      <c r="E53" s="193" t="s">
        <v>146</v>
      </c>
      <c r="F53" s="193"/>
      <c r="G53" s="193" t="s">
        <v>155</v>
      </c>
      <c r="H53" s="193"/>
      <c r="I53" s="193" t="s">
        <v>164</v>
      </c>
      <c r="J53" s="193"/>
      <c r="K53" s="193" t="s">
        <v>170</v>
      </c>
      <c r="L53" s="193"/>
      <c r="M53" s="194" t="s">
        <v>183</v>
      </c>
      <c r="N53" s="10"/>
      <c r="O53" s="126"/>
    </row>
    <row r="54" spans="1:15" ht="15.75">
      <c r="A54" s="28"/>
      <c r="B54" s="29" t="s">
        <v>33</v>
      </c>
      <c r="C54" s="38">
        <v>180976</v>
      </c>
      <c r="D54" s="38"/>
      <c r="E54" s="59">
        <v>141352</v>
      </c>
      <c r="F54" s="38"/>
      <c r="G54" s="38">
        <f>5343+2095-1</f>
        <v>7437</v>
      </c>
      <c r="H54" s="38"/>
      <c r="I54" s="38">
        <v>2095</v>
      </c>
      <c r="J54" s="38"/>
      <c r="K54" s="38">
        <v>0</v>
      </c>
      <c r="L54" s="38"/>
      <c r="M54" s="59">
        <f>E54-G54+I54-K54</f>
        <v>136010</v>
      </c>
      <c r="N54" s="29"/>
      <c r="O54" s="126"/>
    </row>
    <row r="55" spans="1:15" ht="15.75">
      <c r="A55" s="28"/>
      <c r="B55" s="29" t="s">
        <v>34</v>
      </c>
      <c r="C55" s="38">
        <v>24</v>
      </c>
      <c r="D55" s="38"/>
      <c r="E55" s="59">
        <v>0</v>
      </c>
      <c r="F55" s="38"/>
      <c r="G55" s="38">
        <v>0</v>
      </c>
      <c r="H55" s="38"/>
      <c r="I55" s="38">
        <v>0</v>
      </c>
      <c r="J55" s="38"/>
      <c r="K55" s="38">
        <v>0</v>
      </c>
      <c r="L55" s="38"/>
      <c r="M55" s="59">
        <f>E55-G55</f>
        <v>0</v>
      </c>
      <c r="N55" s="29"/>
      <c r="O55" s="126"/>
    </row>
    <row r="56" spans="1:15" ht="15.75">
      <c r="A56" s="28"/>
      <c r="B56" s="29"/>
      <c r="C56" s="38"/>
      <c r="D56" s="38"/>
      <c r="E56" s="59"/>
      <c r="F56" s="38"/>
      <c r="G56" s="38"/>
      <c r="H56" s="38"/>
      <c r="I56" s="38"/>
      <c r="J56" s="38"/>
      <c r="K56" s="38"/>
      <c r="L56" s="38"/>
      <c r="M56" s="59"/>
      <c r="N56" s="29"/>
      <c r="O56" s="126"/>
    </row>
    <row r="57" spans="1:15" ht="15.75">
      <c r="A57" s="28"/>
      <c r="B57" s="29" t="s">
        <v>35</v>
      </c>
      <c r="C57" s="38">
        <f>SUM(C54:C56)</f>
        <v>181000</v>
      </c>
      <c r="D57" s="38"/>
      <c r="E57" s="60">
        <v>141352</v>
      </c>
      <c r="F57" s="38"/>
      <c r="G57" s="38">
        <f>SUM(G54:G56)</f>
        <v>7437</v>
      </c>
      <c r="H57" s="38"/>
      <c r="I57" s="38">
        <f>SUM(I54:I56)</f>
        <v>2095</v>
      </c>
      <c r="J57" s="38"/>
      <c r="K57" s="38">
        <f>SUM(K54:K56)</f>
        <v>0</v>
      </c>
      <c r="L57" s="38"/>
      <c r="M57" s="60">
        <f>SUM(M54:M56)</f>
        <v>136010</v>
      </c>
      <c r="N57" s="29"/>
      <c r="O57" s="126"/>
    </row>
    <row r="58" spans="1:15" ht="15.75">
      <c r="A58" s="28"/>
      <c r="B58" s="29"/>
      <c r="C58" s="38"/>
      <c r="D58" s="38"/>
      <c r="E58" s="38"/>
      <c r="F58" s="38"/>
      <c r="G58" s="38"/>
      <c r="H58" s="38"/>
      <c r="I58" s="38"/>
      <c r="J58" s="38"/>
      <c r="K58" s="38"/>
      <c r="L58" s="38"/>
      <c r="M58" s="60"/>
      <c r="N58" s="29"/>
      <c r="O58" s="126"/>
    </row>
    <row r="59" spans="1:15" ht="15.75">
      <c r="A59" s="8"/>
      <c r="B59" s="155" t="s">
        <v>36</v>
      </c>
      <c r="C59" s="61"/>
      <c r="D59" s="61"/>
      <c r="E59" s="61"/>
      <c r="F59" s="61"/>
      <c r="G59" s="61"/>
      <c r="H59" s="61"/>
      <c r="I59" s="61"/>
      <c r="J59" s="61"/>
      <c r="K59" s="61"/>
      <c r="L59" s="61"/>
      <c r="M59" s="62"/>
      <c r="N59" s="10"/>
      <c r="O59" s="126"/>
    </row>
    <row r="60" spans="1:15" ht="15.75">
      <c r="A60" s="8"/>
      <c r="B60" s="10"/>
      <c r="C60" s="61"/>
      <c r="D60" s="61"/>
      <c r="E60" s="61"/>
      <c r="F60" s="61"/>
      <c r="G60" s="61"/>
      <c r="H60" s="61"/>
      <c r="I60" s="61"/>
      <c r="J60" s="61"/>
      <c r="K60" s="61"/>
      <c r="L60" s="61"/>
      <c r="M60" s="62"/>
      <c r="N60" s="10"/>
      <c r="O60" s="126"/>
    </row>
    <row r="61" spans="1:15" ht="15.75">
      <c r="A61" s="28"/>
      <c r="B61" s="29" t="s">
        <v>33</v>
      </c>
      <c r="C61" s="38"/>
      <c r="D61" s="38"/>
      <c r="E61" s="38"/>
      <c r="F61" s="38"/>
      <c r="G61" s="38"/>
      <c r="H61" s="38"/>
      <c r="I61" s="38"/>
      <c r="J61" s="38"/>
      <c r="K61" s="38"/>
      <c r="L61" s="38"/>
      <c r="M61" s="60"/>
      <c r="N61" s="29"/>
      <c r="O61" s="126"/>
    </row>
    <row r="62" spans="1:15" ht="15.75">
      <c r="A62" s="28"/>
      <c r="B62" s="29" t="s">
        <v>34</v>
      </c>
      <c r="C62" s="38"/>
      <c r="D62" s="38"/>
      <c r="E62" s="38"/>
      <c r="F62" s="38"/>
      <c r="G62" s="38"/>
      <c r="H62" s="38"/>
      <c r="I62" s="38"/>
      <c r="J62" s="38"/>
      <c r="K62" s="38"/>
      <c r="L62" s="38"/>
      <c r="M62" s="60"/>
      <c r="N62" s="29"/>
      <c r="O62" s="126"/>
    </row>
    <row r="63" spans="1:15" ht="15.75">
      <c r="A63" s="28"/>
      <c r="B63" s="29"/>
      <c r="C63" s="38"/>
      <c r="D63" s="38"/>
      <c r="E63" s="38"/>
      <c r="F63" s="38"/>
      <c r="G63" s="38"/>
      <c r="H63" s="38"/>
      <c r="I63" s="38"/>
      <c r="J63" s="38"/>
      <c r="K63" s="38"/>
      <c r="L63" s="38"/>
      <c r="M63" s="60"/>
      <c r="N63" s="29"/>
      <c r="O63" s="126"/>
    </row>
    <row r="64" spans="1:15" ht="15.75">
      <c r="A64" s="28"/>
      <c r="B64" s="29" t="s">
        <v>35</v>
      </c>
      <c r="C64" s="38"/>
      <c r="D64" s="38"/>
      <c r="E64" s="38"/>
      <c r="F64" s="38"/>
      <c r="G64" s="38"/>
      <c r="H64" s="38"/>
      <c r="I64" s="38"/>
      <c r="J64" s="38"/>
      <c r="K64" s="38"/>
      <c r="L64" s="38"/>
      <c r="M64" s="38"/>
      <c r="N64" s="29"/>
      <c r="O64" s="126"/>
    </row>
    <row r="65" spans="1:15" ht="15.75">
      <c r="A65" s="28"/>
      <c r="B65" s="29"/>
      <c r="C65" s="38"/>
      <c r="D65" s="38"/>
      <c r="E65" s="38"/>
      <c r="F65" s="38"/>
      <c r="G65" s="38"/>
      <c r="H65" s="38"/>
      <c r="I65" s="38"/>
      <c r="J65" s="38"/>
      <c r="K65" s="38"/>
      <c r="L65" s="38"/>
      <c r="M65" s="38"/>
      <c r="N65" s="29"/>
      <c r="O65" s="126"/>
    </row>
    <row r="66" spans="1:15" ht="15.75">
      <c r="A66" s="28"/>
      <c r="B66" s="29" t="s">
        <v>37</v>
      </c>
      <c r="C66" s="38">
        <v>0</v>
      </c>
      <c r="D66" s="38"/>
      <c r="E66" s="38">
        <v>0</v>
      </c>
      <c r="F66" s="38"/>
      <c r="G66" s="38"/>
      <c r="H66" s="38"/>
      <c r="I66" s="38"/>
      <c r="J66" s="38"/>
      <c r="K66" s="38"/>
      <c r="L66" s="38"/>
      <c r="M66" s="59">
        <f>E66-G66+I66-K66</f>
        <v>0</v>
      </c>
      <c r="N66" s="29"/>
      <c r="O66" s="126"/>
    </row>
    <row r="67" spans="1:15" ht="15.75">
      <c r="A67" s="28"/>
      <c r="B67" s="29" t="s">
        <v>38</v>
      </c>
      <c r="C67" s="38">
        <v>0</v>
      </c>
      <c r="D67" s="38"/>
      <c r="E67" s="38">
        <v>0</v>
      </c>
      <c r="F67" s="38"/>
      <c r="G67" s="38"/>
      <c r="H67" s="38"/>
      <c r="I67" s="38"/>
      <c r="J67" s="38"/>
      <c r="K67" s="38"/>
      <c r="L67" s="38"/>
      <c r="M67" s="60">
        <v>0</v>
      </c>
      <c r="N67" s="29"/>
      <c r="O67" s="126"/>
    </row>
    <row r="68" spans="1:15" ht="15.75">
      <c r="A68" s="28"/>
      <c r="B68" s="29" t="s">
        <v>39</v>
      </c>
      <c r="C68" s="38">
        <v>0</v>
      </c>
      <c r="D68" s="38"/>
      <c r="E68" s="38">
        <v>0</v>
      </c>
      <c r="F68" s="38"/>
      <c r="G68" s="38"/>
      <c r="H68" s="38"/>
      <c r="I68" s="38"/>
      <c r="J68" s="38"/>
      <c r="K68" s="38"/>
      <c r="L68" s="38"/>
      <c r="M68" s="60">
        <v>0</v>
      </c>
      <c r="N68" s="29"/>
      <c r="O68" s="126"/>
    </row>
    <row r="69" spans="1:15" ht="15.75">
      <c r="A69" s="28"/>
      <c r="B69" s="29" t="s">
        <v>40</v>
      </c>
      <c r="C69" s="60">
        <f>SUM(C57:C68)</f>
        <v>181000</v>
      </c>
      <c r="D69" s="60"/>
      <c r="E69" s="60">
        <f>SUM(E57:E68)</f>
        <v>141352</v>
      </c>
      <c r="F69" s="38"/>
      <c r="G69" s="60"/>
      <c r="H69" s="38"/>
      <c r="I69" s="60"/>
      <c r="J69" s="38"/>
      <c r="K69" s="60"/>
      <c r="L69" s="38"/>
      <c r="M69" s="60">
        <f>SUM(M57:M68)</f>
        <v>136010</v>
      </c>
      <c r="N69" s="29"/>
      <c r="O69" s="126"/>
    </row>
    <row r="70" spans="1:15" ht="15.75">
      <c r="A70" s="28"/>
      <c r="B70" s="29"/>
      <c r="C70" s="38"/>
      <c r="D70" s="38"/>
      <c r="E70" s="38"/>
      <c r="F70" s="38"/>
      <c r="G70" s="38"/>
      <c r="H70" s="38"/>
      <c r="I70" s="38"/>
      <c r="J70" s="38"/>
      <c r="K70" s="38"/>
      <c r="L70" s="38"/>
      <c r="M70" s="60"/>
      <c r="N70" s="29"/>
      <c r="O70" s="126"/>
    </row>
    <row r="71" spans="1:15" ht="15.75">
      <c r="A71" s="8"/>
      <c r="B71" s="10"/>
      <c r="C71" s="10"/>
      <c r="D71" s="10"/>
      <c r="E71" s="10"/>
      <c r="F71" s="10"/>
      <c r="G71" s="10"/>
      <c r="H71" s="10"/>
      <c r="I71" s="10"/>
      <c r="J71" s="10"/>
      <c r="K71" s="10"/>
      <c r="L71" s="10"/>
      <c r="M71" s="10"/>
      <c r="N71" s="10"/>
      <c r="O71" s="126"/>
    </row>
    <row r="72" spans="1:15" ht="15.75">
      <c r="A72" s="8"/>
      <c r="B72" s="57" t="s">
        <v>41</v>
      </c>
      <c r="C72" s="17"/>
      <c r="D72" s="17"/>
      <c r="E72" s="17"/>
      <c r="F72" s="17"/>
      <c r="G72" s="17"/>
      <c r="H72" s="17"/>
      <c r="I72" s="17"/>
      <c r="J72" s="21"/>
      <c r="K72" s="21" t="s">
        <v>171</v>
      </c>
      <c r="L72" s="21"/>
      <c r="M72" s="21" t="s">
        <v>184</v>
      </c>
      <c r="N72" s="10"/>
      <c r="O72" s="126"/>
    </row>
    <row r="73" spans="1:15" ht="15.75">
      <c r="A73" s="28"/>
      <c r="B73" s="29" t="s">
        <v>42</v>
      </c>
      <c r="C73" s="29"/>
      <c r="D73" s="29"/>
      <c r="E73" s="29"/>
      <c r="F73" s="29"/>
      <c r="G73" s="29"/>
      <c r="H73" s="29"/>
      <c r="I73" s="29"/>
      <c r="J73" s="29"/>
      <c r="K73" s="38">
        <v>0</v>
      </c>
      <c r="L73" s="29"/>
      <c r="M73" s="59">
        <v>0</v>
      </c>
      <c r="N73" s="29"/>
      <c r="O73" s="126"/>
    </row>
    <row r="74" spans="1:15" ht="15.75">
      <c r="A74" s="28"/>
      <c r="B74" s="29" t="s">
        <v>43</v>
      </c>
      <c r="C74" s="46" t="s">
        <v>138</v>
      </c>
      <c r="D74" s="46"/>
      <c r="E74" s="64">
        <f>M46</f>
        <v>37095</v>
      </c>
      <c r="F74" s="29"/>
      <c r="G74" s="29"/>
      <c r="H74" s="29"/>
      <c r="I74" s="29"/>
      <c r="J74" s="29"/>
      <c r="K74" s="38">
        <v>7437</v>
      </c>
      <c r="L74" s="29"/>
      <c r="M74" s="59"/>
      <c r="N74" s="29"/>
      <c r="O74" s="126"/>
    </row>
    <row r="75" spans="1:15" ht="15.75">
      <c r="A75" s="28"/>
      <c r="B75" s="29" t="s">
        <v>44</v>
      </c>
      <c r="C75" s="29"/>
      <c r="D75" s="29"/>
      <c r="E75" s="29"/>
      <c r="F75" s="29"/>
      <c r="G75" s="29"/>
      <c r="H75" s="29"/>
      <c r="I75" s="29"/>
      <c r="J75" s="29"/>
      <c r="K75" s="38"/>
      <c r="L75" s="29"/>
      <c r="M75" s="59">
        <f>2475-15+1170+68+57-887-2</f>
        <v>2866</v>
      </c>
      <c r="N75" s="29"/>
      <c r="O75" s="126"/>
    </row>
    <row r="76" spans="1:15" ht="15.75">
      <c r="A76" s="28"/>
      <c r="B76" s="29" t="s">
        <v>45</v>
      </c>
      <c r="C76" s="29"/>
      <c r="D76" s="29"/>
      <c r="E76" s="29"/>
      <c r="F76" s="29"/>
      <c r="G76" s="29"/>
      <c r="H76" s="29"/>
      <c r="I76" s="29"/>
      <c r="J76" s="29"/>
      <c r="K76" s="38"/>
      <c r="L76" s="29"/>
      <c r="M76" s="59">
        <v>75</v>
      </c>
      <c r="N76" s="29"/>
      <c r="O76" s="126"/>
    </row>
    <row r="77" spans="1:15" ht="15.75">
      <c r="A77" s="28"/>
      <c r="B77" s="29" t="s">
        <v>46</v>
      </c>
      <c r="C77" s="29"/>
      <c r="D77" s="29"/>
      <c r="E77" s="29"/>
      <c r="F77" s="29"/>
      <c r="G77" s="29"/>
      <c r="H77" s="29"/>
      <c r="I77" s="29"/>
      <c r="J77" s="29"/>
      <c r="K77" s="38">
        <f>SUM(K73:K76)</f>
        <v>7437</v>
      </c>
      <c r="L77" s="29"/>
      <c r="M77" s="60">
        <f>SUM(M73:M76)</f>
        <v>2941</v>
      </c>
      <c r="N77" s="29"/>
      <c r="O77" s="126"/>
    </row>
    <row r="78" spans="1:15" ht="15.75">
      <c r="A78" s="28"/>
      <c r="B78" s="29" t="s">
        <v>47</v>
      </c>
      <c r="C78" s="29"/>
      <c r="D78" s="29"/>
      <c r="E78" s="29"/>
      <c r="F78" s="29"/>
      <c r="G78" s="29"/>
      <c r="H78" s="29"/>
      <c r="I78" s="29"/>
      <c r="J78" s="29"/>
      <c r="K78" s="38">
        <v>0</v>
      </c>
      <c r="L78" s="29"/>
      <c r="M78" s="59">
        <v>0</v>
      </c>
      <c r="N78" s="29"/>
      <c r="O78" s="126"/>
    </row>
    <row r="79" spans="1:15" ht="15.75">
      <c r="A79" s="28"/>
      <c r="B79" s="29" t="s">
        <v>48</v>
      </c>
      <c r="C79" s="29"/>
      <c r="D79" s="29"/>
      <c r="E79" s="29"/>
      <c r="F79" s="29"/>
      <c r="G79" s="29"/>
      <c r="H79" s="29"/>
      <c r="I79" s="29"/>
      <c r="J79" s="29"/>
      <c r="K79" s="38">
        <f>K77+K78</f>
        <v>7437</v>
      </c>
      <c r="L79" s="29"/>
      <c r="M79" s="60">
        <f>M77+M78</f>
        <v>2941</v>
      </c>
      <c r="N79" s="29"/>
      <c r="O79" s="126"/>
    </row>
    <row r="80" spans="1:15" ht="15.75">
      <c r="A80" s="28"/>
      <c r="B80" s="185" t="s">
        <v>49</v>
      </c>
      <c r="C80" s="65"/>
      <c r="D80" s="65"/>
      <c r="E80" s="29"/>
      <c r="F80" s="29"/>
      <c r="G80" s="29"/>
      <c r="H80" s="29"/>
      <c r="I80" s="29"/>
      <c r="J80" s="29"/>
      <c r="K80" s="38"/>
      <c r="L80" s="29"/>
      <c r="M80" s="59"/>
      <c r="N80" s="29"/>
      <c r="O80" s="126"/>
    </row>
    <row r="81" spans="1:15" ht="15.75">
      <c r="A81" s="28">
        <v>1</v>
      </c>
      <c r="B81" s="29" t="s">
        <v>50</v>
      </c>
      <c r="C81" s="29"/>
      <c r="D81" s="29"/>
      <c r="E81" s="29"/>
      <c r="F81" s="29"/>
      <c r="G81" s="29"/>
      <c r="H81" s="29"/>
      <c r="I81" s="29"/>
      <c r="J81" s="29"/>
      <c r="K81" s="29"/>
      <c r="L81" s="29"/>
      <c r="M81" s="59">
        <v>0</v>
      </c>
      <c r="N81" s="29"/>
      <c r="O81" s="126"/>
    </row>
    <row r="82" spans="1:15" ht="15.75">
      <c r="A82" s="28">
        <v>2</v>
      </c>
      <c r="B82" s="29" t="s">
        <v>51</v>
      </c>
      <c r="C82" s="29"/>
      <c r="D82" s="29"/>
      <c r="E82" s="29"/>
      <c r="F82" s="29"/>
      <c r="G82" s="29"/>
      <c r="H82" s="29"/>
      <c r="I82" s="29"/>
      <c r="J82" s="29"/>
      <c r="K82" s="29"/>
      <c r="L82" s="29"/>
      <c r="M82" s="59">
        <v>-4</v>
      </c>
      <c r="N82" s="29"/>
      <c r="O82" s="126"/>
    </row>
    <row r="83" spans="1:15" ht="15.75">
      <c r="A83" s="28">
        <v>3</v>
      </c>
      <c r="B83" s="29" t="s">
        <v>52</v>
      </c>
      <c r="C83" s="29"/>
      <c r="D83" s="29"/>
      <c r="E83" s="29"/>
      <c r="F83" s="29"/>
      <c r="G83" s="29"/>
      <c r="H83" s="29"/>
      <c r="I83" s="29"/>
      <c r="J83" s="29"/>
      <c r="K83" s="29"/>
      <c r="L83" s="29"/>
      <c r="M83" s="59">
        <f>-106-5</f>
        <v>-111</v>
      </c>
      <c r="N83" s="29"/>
      <c r="O83" s="126"/>
    </row>
    <row r="84" spans="1:15" ht="15.75">
      <c r="A84" s="28">
        <v>4</v>
      </c>
      <c r="B84" s="29" t="s">
        <v>53</v>
      </c>
      <c r="C84" s="29"/>
      <c r="D84" s="29"/>
      <c r="E84" s="29"/>
      <c r="F84" s="29"/>
      <c r="G84" s="29"/>
      <c r="H84" s="29"/>
      <c r="I84" s="29"/>
      <c r="J84" s="29"/>
      <c r="K84" s="29"/>
      <c r="L84" s="29"/>
      <c r="M84" s="59">
        <v>-262</v>
      </c>
      <c r="N84" s="29"/>
      <c r="O84" s="126"/>
    </row>
    <row r="85" spans="1:15" ht="15.75">
      <c r="A85" s="28">
        <v>5</v>
      </c>
      <c r="B85" s="29" t="s">
        <v>54</v>
      </c>
      <c r="C85" s="29"/>
      <c r="D85" s="29"/>
      <c r="E85" s="29"/>
      <c r="F85" s="29"/>
      <c r="G85" s="29"/>
      <c r="H85" s="29"/>
      <c r="I85" s="29"/>
      <c r="J85" s="29"/>
      <c r="K85" s="29"/>
      <c r="L85" s="29"/>
      <c r="M85" s="59">
        <v>-1743</v>
      </c>
      <c r="N85" s="29"/>
      <c r="O85" s="126"/>
    </row>
    <row r="86" spans="1:15" ht="15.75">
      <c r="A86" s="28">
        <v>6</v>
      </c>
      <c r="B86" s="29" t="s">
        <v>55</v>
      </c>
      <c r="C86" s="29"/>
      <c r="D86" s="29"/>
      <c r="E86" s="29"/>
      <c r="F86" s="29"/>
      <c r="G86" s="29"/>
      <c r="H86" s="29"/>
      <c r="I86" s="29"/>
      <c r="J86" s="29"/>
      <c r="K86" s="29"/>
      <c r="L86" s="29"/>
      <c r="M86" s="59">
        <v>-3</v>
      </c>
      <c r="N86" s="29"/>
      <c r="O86" s="126"/>
    </row>
    <row r="87" spans="1:15" ht="15.75">
      <c r="A87" s="28">
        <v>7</v>
      </c>
      <c r="B87" s="29" t="s">
        <v>56</v>
      </c>
      <c r="C87" s="29"/>
      <c r="D87" s="29"/>
      <c r="E87" s="29"/>
      <c r="F87" s="29"/>
      <c r="G87" s="29"/>
      <c r="H87" s="29"/>
      <c r="I87" s="29"/>
      <c r="J87" s="29"/>
      <c r="K87" s="29"/>
      <c r="L87" s="29"/>
      <c r="M87" s="59">
        <v>-266</v>
      </c>
      <c r="N87" s="29"/>
      <c r="O87" s="126"/>
    </row>
    <row r="88" spans="1:15" ht="15.75">
      <c r="A88" s="28">
        <v>8</v>
      </c>
      <c r="B88" s="29" t="s">
        <v>57</v>
      </c>
      <c r="C88" s="29"/>
      <c r="D88" s="29"/>
      <c r="E88" s="29"/>
      <c r="F88" s="29"/>
      <c r="G88" s="29"/>
      <c r="H88" s="29"/>
      <c r="I88" s="29"/>
      <c r="J88" s="29"/>
      <c r="K88" s="29"/>
      <c r="L88" s="29"/>
      <c r="M88" s="59">
        <v>0</v>
      </c>
      <c r="N88" s="29"/>
      <c r="O88" s="126"/>
    </row>
    <row r="89" spans="1:15" ht="15.75">
      <c r="A89" s="28">
        <v>9</v>
      </c>
      <c r="B89" s="29" t="s">
        <v>58</v>
      </c>
      <c r="C89" s="29"/>
      <c r="D89" s="29"/>
      <c r="E89" s="29"/>
      <c r="F89" s="29"/>
      <c r="G89" s="29"/>
      <c r="H89" s="29"/>
      <c r="I89" s="29"/>
      <c r="J89" s="29"/>
      <c r="K89" s="29"/>
      <c r="L89" s="29"/>
      <c r="M89" s="59">
        <v>0</v>
      </c>
      <c r="N89" s="29"/>
      <c r="O89" s="126"/>
    </row>
    <row r="90" spans="1:15" ht="15.75">
      <c r="A90" s="28">
        <v>10</v>
      </c>
      <c r="B90" s="29" t="s">
        <v>59</v>
      </c>
      <c r="C90" s="29"/>
      <c r="D90" s="29"/>
      <c r="E90" s="29"/>
      <c r="F90" s="29"/>
      <c r="G90" s="29"/>
      <c r="H90" s="29"/>
      <c r="I90" s="29"/>
      <c r="J90" s="29"/>
      <c r="K90" s="29"/>
      <c r="L90" s="29"/>
      <c r="M90" s="59">
        <v>-113</v>
      </c>
      <c r="N90" s="29"/>
      <c r="O90" s="126"/>
    </row>
    <row r="91" spans="1:15" ht="15.75">
      <c r="A91" s="28">
        <v>11</v>
      </c>
      <c r="B91" s="29" t="s">
        <v>60</v>
      </c>
      <c r="C91" s="29"/>
      <c r="D91" s="29"/>
      <c r="E91" s="29"/>
      <c r="F91" s="29"/>
      <c r="G91" s="29"/>
      <c r="H91" s="29"/>
      <c r="I91" s="29"/>
      <c r="J91" s="29"/>
      <c r="K91" s="29"/>
      <c r="L91" s="29"/>
      <c r="M91" s="59">
        <v>0</v>
      </c>
      <c r="N91" s="29"/>
      <c r="O91" s="126"/>
    </row>
    <row r="92" spans="1:15" ht="15.75">
      <c r="A92" s="28">
        <v>12</v>
      </c>
      <c r="B92" s="29" t="s">
        <v>61</v>
      </c>
      <c r="C92" s="29"/>
      <c r="D92" s="29"/>
      <c r="E92" s="29"/>
      <c r="F92" s="29"/>
      <c r="G92" s="29"/>
      <c r="H92" s="29"/>
      <c r="I92" s="29"/>
      <c r="J92" s="29"/>
      <c r="K92" s="29"/>
      <c r="L92" s="29"/>
      <c r="M92" s="59">
        <f>-M79-SUM(M82:M91)</f>
        <v>-439</v>
      </c>
      <c r="N92" s="29"/>
      <c r="O92" s="126"/>
    </row>
    <row r="93" spans="1:15" ht="15.75">
      <c r="A93" s="28"/>
      <c r="B93" s="185" t="s">
        <v>62</v>
      </c>
      <c r="C93" s="65"/>
      <c r="D93" s="65"/>
      <c r="E93" s="29"/>
      <c r="F93" s="29"/>
      <c r="G93" s="29"/>
      <c r="H93" s="29"/>
      <c r="I93" s="29"/>
      <c r="J93" s="29"/>
      <c r="K93" s="29"/>
      <c r="L93" s="29"/>
      <c r="M93" s="66"/>
      <c r="N93" s="29"/>
      <c r="O93" s="126"/>
    </row>
    <row r="94" spans="1:15" ht="15.75">
      <c r="A94" s="28"/>
      <c r="B94" s="29" t="s">
        <v>63</v>
      </c>
      <c r="C94" s="65"/>
      <c r="D94" s="65"/>
      <c r="E94" s="29"/>
      <c r="F94" s="29"/>
      <c r="G94" s="29"/>
      <c r="H94" s="29"/>
      <c r="I94" s="29"/>
      <c r="J94" s="29"/>
      <c r="K94" s="38">
        <f>-K138</f>
        <v>-3</v>
      </c>
      <c r="L94" s="38"/>
      <c r="M94" s="59"/>
      <c r="N94" s="29"/>
      <c r="O94" s="126"/>
    </row>
    <row r="95" spans="1:15" ht="15.75">
      <c r="A95" s="28"/>
      <c r="B95" s="29" t="s">
        <v>64</v>
      </c>
      <c r="C95" s="29"/>
      <c r="D95" s="29"/>
      <c r="E95" s="29"/>
      <c r="F95" s="29"/>
      <c r="G95" s="29"/>
      <c r="H95" s="29"/>
      <c r="I95" s="29"/>
      <c r="J95" s="29"/>
      <c r="K95" s="38">
        <f>-I138</f>
        <v>-2092</v>
      </c>
      <c r="L95" s="38"/>
      <c r="M95" s="59"/>
      <c r="N95" s="29"/>
      <c r="O95" s="126"/>
    </row>
    <row r="96" spans="1:15" ht="15.75">
      <c r="A96" s="28"/>
      <c r="B96" s="29" t="s">
        <v>65</v>
      </c>
      <c r="C96" s="29"/>
      <c r="D96" s="29"/>
      <c r="E96" s="29"/>
      <c r="F96" s="29"/>
      <c r="G96" s="29"/>
      <c r="H96" s="29"/>
      <c r="I96" s="29"/>
      <c r="J96" s="29"/>
      <c r="K96" s="38">
        <v>-5342</v>
      </c>
      <c r="L96" s="38"/>
      <c r="M96" s="59"/>
      <c r="N96" s="29"/>
      <c r="O96" s="126"/>
    </row>
    <row r="97" spans="1:15" ht="15.75">
      <c r="A97" s="28"/>
      <c r="B97" s="29" t="s">
        <v>66</v>
      </c>
      <c r="C97" s="29"/>
      <c r="D97" s="29"/>
      <c r="E97" s="29"/>
      <c r="F97" s="29"/>
      <c r="G97" s="29"/>
      <c r="H97" s="29"/>
      <c r="I97" s="29"/>
      <c r="J97" s="29"/>
      <c r="K97" s="38">
        <v>0</v>
      </c>
      <c r="L97" s="38"/>
      <c r="M97" s="59"/>
      <c r="N97" s="29"/>
      <c r="O97" s="126"/>
    </row>
    <row r="98" spans="1:15" ht="15.75">
      <c r="A98" s="28"/>
      <c r="B98" s="29" t="s">
        <v>67</v>
      </c>
      <c r="C98" s="29"/>
      <c r="D98" s="29"/>
      <c r="E98" s="29"/>
      <c r="F98" s="29"/>
      <c r="G98" s="29"/>
      <c r="H98" s="29"/>
      <c r="I98" s="29"/>
      <c r="J98" s="29"/>
      <c r="K98" s="38">
        <f>SUM(K80:K97)</f>
        <v>-7437</v>
      </c>
      <c r="L98" s="38"/>
      <c r="M98" s="38">
        <f>SUM(M80:M97)</f>
        <v>-2941</v>
      </c>
      <c r="N98" s="29"/>
      <c r="O98" s="126"/>
    </row>
    <row r="99" spans="1:15" ht="15.75">
      <c r="A99" s="28"/>
      <c r="B99" s="29" t="s">
        <v>68</v>
      </c>
      <c r="C99" s="29"/>
      <c r="D99" s="29"/>
      <c r="E99" s="29"/>
      <c r="F99" s="29"/>
      <c r="G99" s="29"/>
      <c r="H99" s="29"/>
      <c r="I99" s="29"/>
      <c r="J99" s="29"/>
      <c r="K99" s="38">
        <f>K79+K98</f>
        <v>0</v>
      </c>
      <c r="L99" s="38"/>
      <c r="M99" s="38">
        <f>M79+M98</f>
        <v>0</v>
      </c>
      <c r="N99" s="29"/>
      <c r="O99" s="126"/>
    </row>
    <row r="100" spans="1:15" ht="15.75">
      <c r="A100" s="28"/>
      <c r="B100" s="29"/>
      <c r="C100" s="29"/>
      <c r="D100" s="29"/>
      <c r="E100" s="29"/>
      <c r="F100" s="29"/>
      <c r="G100" s="29"/>
      <c r="H100" s="29"/>
      <c r="I100" s="29"/>
      <c r="J100" s="29"/>
      <c r="K100" s="38"/>
      <c r="L100" s="38"/>
      <c r="M100" s="38"/>
      <c r="N100" s="29"/>
      <c r="O100" s="126"/>
    </row>
    <row r="101" spans="1:15" ht="15.75">
      <c r="A101" s="8"/>
      <c r="B101" s="10"/>
      <c r="C101" s="10"/>
      <c r="D101" s="10"/>
      <c r="E101" s="10"/>
      <c r="F101" s="10"/>
      <c r="G101" s="10"/>
      <c r="H101" s="10"/>
      <c r="I101" s="10"/>
      <c r="J101" s="10"/>
      <c r="K101" s="10"/>
      <c r="L101" s="10"/>
      <c r="M101" s="58"/>
      <c r="N101" s="10"/>
      <c r="O101" s="126"/>
    </row>
    <row r="102" spans="1:15" ht="19.5" thickBot="1">
      <c r="A102" s="132"/>
      <c r="B102" s="133" t="s">
        <v>208</v>
      </c>
      <c r="C102" s="134"/>
      <c r="D102" s="134"/>
      <c r="E102" s="134"/>
      <c r="F102" s="134"/>
      <c r="G102" s="134"/>
      <c r="H102" s="134"/>
      <c r="I102" s="134"/>
      <c r="J102" s="134"/>
      <c r="K102" s="134"/>
      <c r="L102" s="134"/>
      <c r="M102" s="140"/>
      <c r="N102" s="136"/>
      <c r="O102" s="126"/>
    </row>
    <row r="103" spans="1:15" ht="15.75">
      <c r="A103" s="2"/>
      <c r="B103" s="77" t="s">
        <v>69</v>
      </c>
      <c r="C103" s="18"/>
      <c r="D103" s="18"/>
      <c r="E103" s="5"/>
      <c r="F103" s="5"/>
      <c r="G103" s="5"/>
      <c r="H103" s="5"/>
      <c r="I103" s="5"/>
      <c r="J103" s="5"/>
      <c r="K103" s="5"/>
      <c r="L103" s="5"/>
      <c r="M103" s="56"/>
      <c r="N103" s="5"/>
      <c r="O103" s="126"/>
    </row>
    <row r="104" spans="1:15" ht="15.75">
      <c r="A104" s="8"/>
      <c r="B104" s="24"/>
      <c r="C104" s="16"/>
      <c r="D104" s="16"/>
      <c r="E104" s="10"/>
      <c r="F104" s="10"/>
      <c r="G104" s="10"/>
      <c r="H104" s="10"/>
      <c r="I104" s="10"/>
      <c r="J104" s="10"/>
      <c r="K104" s="10"/>
      <c r="L104" s="10"/>
      <c r="M104" s="58"/>
      <c r="N104" s="10"/>
      <c r="O104" s="126"/>
    </row>
    <row r="105" spans="1:15" ht="15.75">
      <c r="A105" s="8"/>
      <c r="B105" s="186" t="s">
        <v>70</v>
      </c>
      <c r="C105" s="16"/>
      <c r="D105" s="16"/>
      <c r="E105" s="10"/>
      <c r="F105" s="10"/>
      <c r="G105" s="10"/>
      <c r="H105" s="10"/>
      <c r="I105" s="10"/>
      <c r="J105" s="10"/>
      <c r="K105" s="10"/>
      <c r="L105" s="10"/>
      <c r="M105" s="58"/>
      <c r="N105" s="10"/>
      <c r="O105" s="126"/>
    </row>
    <row r="106" spans="1:15" ht="15.75">
      <c r="A106" s="28"/>
      <c r="B106" s="29" t="s">
        <v>71</v>
      </c>
      <c r="C106" s="29"/>
      <c r="D106" s="29"/>
      <c r="E106" s="29"/>
      <c r="F106" s="29"/>
      <c r="G106" s="29"/>
      <c r="H106" s="29"/>
      <c r="I106" s="29"/>
      <c r="J106" s="29"/>
      <c r="K106" s="29"/>
      <c r="L106" s="29"/>
      <c r="M106" s="59">
        <v>3620</v>
      </c>
      <c r="N106" s="29"/>
      <c r="O106" s="126"/>
    </row>
    <row r="107" spans="1:15" ht="15.75">
      <c r="A107" s="28"/>
      <c r="B107" s="29" t="s">
        <v>72</v>
      </c>
      <c r="C107" s="29"/>
      <c r="D107" s="29"/>
      <c r="E107" s="29"/>
      <c r="F107" s="29"/>
      <c r="G107" s="29"/>
      <c r="H107" s="29"/>
      <c r="I107" s="29"/>
      <c r="J107" s="29"/>
      <c r="K107" s="29"/>
      <c r="L107" s="29"/>
      <c r="M107" s="59">
        <v>3620</v>
      </c>
      <c r="N107" s="29"/>
      <c r="O107" s="126"/>
    </row>
    <row r="108" spans="1:15" ht="15.75">
      <c r="A108" s="28"/>
      <c r="B108" s="29" t="s">
        <v>73</v>
      </c>
      <c r="C108" s="29"/>
      <c r="D108" s="29"/>
      <c r="E108" s="29"/>
      <c r="F108" s="29"/>
      <c r="G108" s="29"/>
      <c r="H108" s="29"/>
      <c r="I108" s="29"/>
      <c r="J108" s="29"/>
      <c r="K108" s="29"/>
      <c r="L108" s="29"/>
      <c r="M108" s="59">
        <v>0</v>
      </c>
      <c r="N108" s="29"/>
      <c r="O108" s="126"/>
    </row>
    <row r="109" spans="1:15" ht="15.75">
      <c r="A109" s="28"/>
      <c r="B109" s="29" t="s">
        <v>74</v>
      </c>
      <c r="C109" s="29"/>
      <c r="D109" s="29"/>
      <c r="E109" s="29"/>
      <c r="F109" s="29"/>
      <c r="G109" s="29"/>
      <c r="H109" s="29"/>
      <c r="I109" s="29"/>
      <c r="J109" s="29"/>
      <c r="K109" s="29"/>
      <c r="L109" s="29"/>
      <c r="M109" s="59">
        <v>0</v>
      </c>
      <c r="N109" s="29"/>
      <c r="O109" s="126"/>
    </row>
    <row r="110" spans="1:15" ht="15.75">
      <c r="A110" s="28"/>
      <c r="B110" s="29" t="s">
        <v>75</v>
      </c>
      <c r="C110" s="29"/>
      <c r="D110" s="29"/>
      <c r="E110" s="29"/>
      <c r="F110" s="29"/>
      <c r="G110" s="29"/>
      <c r="H110" s="29"/>
      <c r="I110" s="29"/>
      <c r="J110" s="29"/>
      <c r="K110" s="29"/>
      <c r="L110" s="29"/>
      <c r="M110" s="59">
        <v>0</v>
      </c>
      <c r="N110" s="29"/>
      <c r="O110" s="126"/>
    </row>
    <row r="111" spans="1:15" ht="15.75">
      <c r="A111" s="28"/>
      <c r="B111" s="29" t="s">
        <v>54</v>
      </c>
      <c r="C111" s="29"/>
      <c r="D111" s="29"/>
      <c r="E111" s="29"/>
      <c r="F111" s="29"/>
      <c r="G111" s="29"/>
      <c r="H111" s="29"/>
      <c r="I111" s="29"/>
      <c r="J111" s="29"/>
      <c r="K111" s="29"/>
      <c r="L111" s="29"/>
      <c r="M111" s="59">
        <v>0</v>
      </c>
      <c r="N111" s="29"/>
      <c r="O111" s="126"/>
    </row>
    <row r="112" spans="1:15" ht="15.75">
      <c r="A112" s="28"/>
      <c r="B112" s="29" t="s">
        <v>56</v>
      </c>
      <c r="C112" s="29"/>
      <c r="D112" s="29"/>
      <c r="E112" s="29"/>
      <c r="F112" s="29"/>
      <c r="G112" s="29"/>
      <c r="H112" s="29"/>
      <c r="I112" s="29"/>
      <c r="J112" s="29"/>
      <c r="K112" s="29"/>
      <c r="L112" s="29"/>
      <c r="M112" s="59">
        <v>0</v>
      </c>
      <c r="N112" s="29"/>
      <c r="O112" s="126"/>
    </row>
    <row r="113" spans="1:15" ht="15.75">
      <c r="A113" s="28"/>
      <c r="B113" s="29" t="s">
        <v>76</v>
      </c>
      <c r="C113" s="29"/>
      <c r="D113" s="29"/>
      <c r="E113" s="29"/>
      <c r="F113" s="29"/>
      <c r="G113" s="29"/>
      <c r="H113" s="29"/>
      <c r="I113" s="29"/>
      <c r="J113" s="29"/>
      <c r="K113" s="29"/>
      <c r="L113" s="29"/>
      <c r="M113" s="59">
        <f>SUM(M107:M111)</f>
        <v>3620</v>
      </c>
      <c r="N113" s="29"/>
      <c r="O113" s="126"/>
    </row>
    <row r="114" spans="1:15" ht="15.75">
      <c r="A114" s="28"/>
      <c r="B114" s="29"/>
      <c r="C114" s="29"/>
      <c r="D114" s="29"/>
      <c r="E114" s="29"/>
      <c r="F114" s="29"/>
      <c r="G114" s="29"/>
      <c r="H114" s="29"/>
      <c r="I114" s="29"/>
      <c r="J114" s="29"/>
      <c r="K114" s="29"/>
      <c r="L114" s="29"/>
      <c r="M114" s="67"/>
      <c r="N114" s="29"/>
      <c r="O114" s="126"/>
    </row>
    <row r="115" spans="1:15" ht="15.75">
      <c r="A115" s="8"/>
      <c r="B115" s="186" t="s">
        <v>38</v>
      </c>
      <c r="C115" s="10"/>
      <c r="D115" s="10"/>
      <c r="E115" s="10"/>
      <c r="F115" s="10"/>
      <c r="G115" s="10"/>
      <c r="H115" s="10"/>
      <c r="I115" s="10"/>
      <c r="J115" s="10"/>
      <c r="K115" s="10"/>
      <c r="L115" s="10"/>
      <c r="M115" s="58"/>
      <c r="N115" s="10"/>
      <c r="O115" s="126"/>
    </row>
    <row r="116" spans="1:15" ht="15.75">
      <c r="A116" s="28"/>
      <c r="B116" s="29" t="s">
        <v>77</v>
      </c>
      <c r="C116" s="29"/>
      <c r="D116" s="29"/>
      <c r="E116" s="68"/>
      <c r="F116" s="29"/>
      <c r="G116" s="29"/>
      <c r="H116" s="29"/>
      <c r="I116" s="29"/>
      <c r="J116" s="29"/>
      <c r="K116" s="29"/>
      <c r="L116" s="29"/>
      <c r="M116" s="69" t="s">
        <v>173</v>
      </c>
      <c r="N116" s="29"/>
      <c r="O116" s="126"/>
    </row>
    <row r="117" spans="1:15" ht="15.75">
      <c r="A117" s="28"/>
      <c r="B117" s="29" t="s">
        <v>78</v>
      </c>
      <c r="C117" s="31"/>
      <c r="D117" s="31"/>
      <c r="E117" s="31"/>
      <c r="F117" s="31"/>
      <c r="G117" s="31"/>
      <c r="H117" s="31"/>
      <c r="I117" s="31"/>
      <c r="J117" s="31"/>
      <c r="K117" s="31"/>
      <c r="L117" s="31"/>
      <c r="M117" s="69" t="s">
        <v>173</v>
      </c>
      <c r="N117" s="29"/>
      <c r="O117" s="126"/>
    </row>
    <row r="118" spans="1:15" ht="15.75">
      <c r="A118" s="28"/>
      <c r="B118" s="29" t="s">
        <v>79</v>
      </c>
      <c r="C118" s="29"/>
      <c r="D118" s="29"/>
      <c r="E118" s="29"/>
      <c r="F118" s="29"/>
      <c r="G118" s="29"/>
      <c r="H118" s="29"/>
      <c r="I118" s="29"/>
      <c r="J118" s="29"/>
      <c r="K118" s="29"/>
      <c r="L118" s="29"/>
      <c r="M118" s="69" t="s">
        <v>173</v>
      </c>
      <c r="N118" s="29"/>
      <c r="O118" s="126"/>
    </row>
    <row r="119" spans="1:15" ht="15.75">
      <c r="A119" s="28"/>
      <c r="B119" s="29" t="s">
        <v>80</v>
      </c>
      <c r="C119" s="29"/>
      <c r="D119" s="29"/>
      <c r="E119" s="29"/>
      <c r="F119" s="29"/>
      <c r="G119" s="29"/>
      <c r="H119" s="29"/>
      <c r="I119" s="29"/>
      <c r="J119" s="29"/>
      <c r="K119" s="29"/>
      <c r="L119" s="29"/>
      <c r="M119" s="69" t="s">
        <v>173</v>
      </c>
      <c r="N119" s="29"/>
      <c r="O119" s="126"/>
    </row>
    <row r="120" spans="1:15" ht="15.75">
      <c r="A120" s="28"/>
      <c r="B120" s="29"/>
      <c r="C120" s="29"/>
      <c r="D120" s="29"/>
      <c r="E120" s="29"/>
      <c r="F120" s="29"/>
      <c r="G120" s="29"/>
      <c r="H120" s="29"/>
      <c r="I120" s="29"/>
      <c r="J120" s="29"/>
      <c r="K120" s="29"/>
      <c r="L120" s="29"/>
      <c r="M120" s="67"/>
      <c r="N120" s="29"/>
      <c r="O120" s="126"/>
    </row>
    <row r="121" spans="1:15" ht="15.75">
      <c r="A121" s="8"/>
      <c r="B121" s="186" t="s">
        <v>81</v>
      </c>
      <c r="C121" s="16"/>
      <c r="D121" s="16"/>
      <c r="E121" s="10"/>
      <c r="F121" s="10"/>
      <c r="G121" s="10"/>
      <c r="H121" s="10"/>
      <c r="I121" s="10"/>
      <c r="J121" s="10"/>
      <c r="K121" s="10"/>
      <c r="L121" s="10"/>
      <c r="M121" s="70"/>
      <c r="N121" s="10"/>
      <c r="O121" s="126"/>
    </row>
    <row r="122" spans="1:15" ht="15.75">
      <c r="A122" s="28"/>
      <c r="B122" s="29" t="s">
        <v>82</v>
      </c>
      <c r="C122" s="29"/>
      <c r="D122" s="29"/>
      <c r="E122" s="29"/>
      <c r="F122" s="29"/>
      <c r="G122" s="29"/>
      <c r="H122" s="29"/>
      <c r="I122" s="29"/>
      <c r="J122" s="29"/>
      <c r="K122" s="29"/>
      <c r="L122" s="29"/>
      <c r="M122" s="59">
        <v>0</v>
      </c>
      <c r="N122" s="29"/>
      <c r="O122" s="126"/>
    </row>
    <row r="123" spans="1:15" ht="15.75">
      <c r="A123" s="28"/>
      <c r="B123" s="29" t="s">
        <v>83</v>
      </c>
      <c r="C123" s="29"/>
      <c r="D123" s="29"/>
      <c r="E123" s="29"/>
      <c r="F123" s="29"/>
      <c r="G123" s="29"/>
      <c r="H123" s="29"/>
      <c r="I123" s="29"/>
      <c r="J123" s="29"/>
      <c r="K123" s="29"/>
      <c r="L123" s="29"/>
      <c r="M123" s="59">
        <v>0</v>
      </c>
      <c r="N123" s="29"/>
      <c r="O123" s="126"/>
    </row>
    <row r="124" spans="1:15" ht="15.75">
      <c r="A124" s="28"/>
      <c r="B124" s="29" t="s">
        <v>84</v>
      </c>
      <c r="C124" s="29"/>
      <c r="D124" s="29"/>
      <c r="E124" s="29"/>
      <c r="F124" s="29"/>
      <c r="G124" s="29"/>
      <c r="H124" s="29"/>
      <c r="I124" s="29"/>
      <c r="J124" s="29"/>
      <c r="K124" s="29"/>
      <c r="L124" s="29"/>
      <c r="M124" s="59">
        <f>M123+M122</f>
        <v>0</v>
      </c>
      <c r="N124" s="29"/>
      <c r="O124" s="126"/>
    </row>
    <row r="125" spans="1:15" ht="15.75">
      <c r="A125" s="28"/>
      <c r="B125" s="29" t="s">
        <v>85</v>
      </c>
      <c r="C125" s="29"/>
      <c r="D125" s="29"/>
      <c r="E125" s="29"/>
      <c r="F125" s="29"/>
      <c r="G125" s="29"/>
      <c r="H125" s="29"/>
      <c r="I125" s="71"/>
      <c r="J125" s="29"/>
      <c r="K125" s="29"/>
      <c r="L125" s="29"/>
      <c r="M125" s="59">
        <f>M89</f>
        <v>0</v>
      </c>
      <c r="N125" s="29"/>
      <c r="O125" s="126"/>
    </row>
    <row r="126" spans="1:15" ht="15.75">
      <c r="A126" s="28"/>
      <c r="B126" s="29" t="s">
        <v>86</v>
      </c>
      <c r="C126" s="29"/>
      <c r="D126" s="29"/>
      <c r="E126" s="29"/>
      <c r="F126" s="29"/>
      <c r="G126" s="29"/>
      <c r="H126" s="29"/>
      <c r="I126" s="29"/>
      <c r="J126" s="29"/>
      <c r="K126" s="29"/>
      <c r="L126" s="29"/>
      <c r="M126" s="59">
        <f>M124+M125</f>
        <v>0</v>
      </c>
      <c r="N126" s="29"/>
      <c r="O126" s="126"/>
    </row>
    <row r="127" spans="1:15" ht="15.75">
      <c r="A127" s="28"/>
      <c r="B127" s="29"/>
      <c r="C127" s="29"/>
      <c r="D127" s="29"/>
      <c r="E127" s="29"/>
      <c r="F127" s="29"/>
      <c r="G127" s="29"/>
      <c r="H127" s="29"/>
      <c r="I127" s="29"/>
      <c r="J127" s="29"/>
      <c r="K127" s="29"/>
      <c r="L127" s="29"/>
      <c r="M127" s="67"/>
      <c r="N127" s="29"/>
      <c r="O127" s="126"/>
    </row>
    <row r="128" spans="1:15" ht="15.75">
      <c r="A128" s="2"/>
      <c r="B128" s="5"/>
      <c r="C128" s="5"/>
      <c r="D128" s="5"/>
      <c r="E128" s="5"/>
      <c r="F128" s="5"/>
      <c r="G128" s="5"/>
      <c r="H128" s="5"/>
      <c r="I128" s="5"/>
      <c r="J128" s="5"/>
      <c r="K128" s="5"/>
      <c r="L128" s="5"/>
      <c r="M128" s="56"/>
      <c r="N128" s="5"/>
      <c r="O128" s="126"/>
    </row>
    <row r="129" spans="1:15" ht="15.75">
      <c r="A129" s="8"/>
      <c r="B129" s="186" t="s">
        <v>87</v>
      </c>
      <c r="C129" s="16"/>
      <c r="D129" s="16"/>
      <c r="E129" s="10"/>
      <c r="F129" s="10"/>
      <c r="G129" s="10"/>
      <c r="H129" s="10"/>
      <c r="I129" s="10"/>
      <c r="J129" s="10"/>
      <c r="K129" s="10"/>
      <c r="L129" s="10"/>
      <c r="M129" s="58"/>
      <c r="N129" s="10"/>
      <c r="O129" s="126"/>
    </row>
    <row r="130" spans="1:15" ht="15.75">
      <c r="A130" s="8"/>
      <c r="B130" s="24"/>
      <c r="C130" s="16"/>
      <c r="D130" s="16"/>
      <c r="E130" s="10"/>
      <c r="F130" s="10"/>
      <c r="G130" s="10"/>
      <c r="H130" s="10"/>
      <c r="I130" s="10"/>
      <c r="J130" s="10"/>
      <c r="K130" s="10"/>
      <c r="L130" s="10"/>
      <c r="M130" s="58"/>
      <c r="N130" s="10"/>
      <c r="O130" s="126"/>
    </row>
    <row r="131" spans="1:15" ht="15.75">
      <c r="A131" s="28"/>
      <c r="B131" s="29" t="s">
        <v>88</v>
      </c>
      <c r="C131" s="72"/>
      <c r="D131" s="72"/>
      <c r="E131" s="29"/>
      <c r="F131" s="29"/>
      <c r="G131" s="29"/>
      <c r="H131" s="29"/>
      <c r="I131" s="29"/>
      <c r="J131" s="29"/>
      <c r="K131" s="29"/>
      <c r="L131" s="29"/>
      <c r="M131" s="59">
        <f>M57</f>
        <v>136010</v>
      </c>
      <c r="N131" s="29"/>
      <c r="O131" s="126"/>
    </row>
    <row r="132" spans="1:15" ht="15.75">
      <c r="A132" s="28"/>
      <c r="B132" s="29" t="s">
        <v>89</v>
      </c>
      <c r="C132" s="72"/>
      <c r="D132" s="72"/>
      <c r="E132" s="29"/>
      <c r="F132" s="29"/>
      <c r="G132" s="29"/>
      <c r="H132" s="29"/>
      <c r="I132" s="29"/>
      <c r="J132" s="29"/>
      <c r="K132" s="29"/>
      <c r="L132" s="29"/>
      <c r="M132" s="59">
        <f>M69</f>
        <v>136010</v>
      </c>
      <c r="N132" s="29"/>
      <c r="O132" s="126"/>
    </row>
    <row r="133" spans="1:15" ht="15.75">
      <c r="A133" s="28"/>
      <c r="B133" s="29"/>
      <c r="C133" s="29"/>
      <c r="D133" s="29"/>
      <c r="E133" s="29"/>
      <c r="F133" s="29"/>
      <c r="G133" s="29"/>
      <c r="H133" s="29"/>
      <c r="I133" s="29"/>
      <c r="J133" s="29"/>
      <c r="K133" s="29"/>
      <c r="L133" s="29"/>
      <c r="M133" s="67"/>
      <c r="N133" s="29"/>
      <c r="O133" s="126"/>
    </row>
    <row r="134" spans="1:15" ht="15.75">
      <c r="A134" s="2"/>
      <c r="B134" s="5"/>
      <c r="C134" s="5"/>
      <c r="D134" s="5"/>
      <c r="E134" s="5"/>
      <c r="F134" s="5"/>
      <c r="G134" s="5"/>
      <c r="H134" s="5"/>
      <c r="I134" s="5"/>
      <c r="J134" s="5"/>
      <c r="K134" s="5"/>
      <c r="L134" s="5"/>
      <c r="M134" s="56"/>
      <c r="N134" s="5"/>
      <c r="O134" s="126"/>
    </row>
    <row r="135" spans="1:15" ht="15.75">
      <c r="A135" s="8"/>
      <c r="B135" s="186" t="s">
        <v>90</v>
      </c>
      <c r="C135" s="155"/>
      <c r="D135" s="155"/>
      <c r="E135" s="190"/>
      <c r="F135" s="190"/>
      <c r="G135" s="190"/>
      <c r="H135" s="190"/>
      <c r="I135" s="187" t="s">
        <v>165</v>
      </c>
      <c r="J135" s="187"/>
      <c r="K135" s="187" t="s">
        <v>172</v>
      </c>
      <c r="L135" s="155"/>
      <c r="M135" s="188" t="s">
        <v>185</v>
      </c>
      <c r="N135" s="155"/>
      <c r="O135" s="126"/>
    </row>
    <row r="136" spans="1:15" ht="15.75">
      <c r="A136" s="28"/>
      <c r="B136" s="29" t="s">
        <v>91</v>
      </c>
      <c r="C136" s="29"/>
      <c r="D136" s="29"/>
      <c r="E136" s="29"/>
      <c r="F136" s="29"/>
      <c r="G136" s="29"/>
      <c r="H136" s="29"/>
      <c r="I136" s="59">
        <v>35000</v>
      </c>
      <c r="J136" s="29"/>
      <c r="K136" s="46" t="s">
        <v>173</v>
      </c>
      <c r="L136" s="29"/>
      <c r="M136" s="59"/>
      <c r="N136" s="29"/>
      <c r="O136" s="126"/>
    </row>
    <row r="137" spans="1:15" ht="15.75">
      <c r="A137" s="28"/>
      <c r="B137" s="29" t="s">
        <v>92</v>
      </c>
      <c r="C137" s="29"/>
      <c r="D137" s="29"/>
      <c r="E137" s="29"/>
      <c r="F137" s="29"/>
      <c r="G137" s="29"/>
      <c r="H137" s="29"/>
      <c r="I137" s="59">
        <v>10053</v>
      </c>
      <c r="J137" s="29"/>
      <c r="K137" s="59">
        <v>486</v>
      </c>
      <c r="L137" s="29"/>
      <c r="M137" s="59">
        <f>K137+I137</f>
        <v>10539</v>
      </c>
      <c r="N137" s="29"/>
      <c r="O137" s="126"/>
    </row>
    <row r="138" spans="1:15" ht="15.75">
      <c r="A138" s="28"/>
      <c r="B138" s="29" t="s">
        <v>93</v>
      </c>
      <c r="C138" s="29"/>
      <c r="D138" s="29"/>
      <c r="E138" s="29"/>
      <c r="F138" s="29"/>
      <c r="G138" s="29"/>
      <c r="H138" s="29"/>
      <c r="I138" s="29">
        <v>2092</v>
      </c>
      <c r="J138" s="29"/>
      <c r="K138" s="29">
        <v>3</v>
      </c>
      <c r="L138" s="29"/>
      <c r="M138" s="59">
        <f>K138+I138</f>
        <v>2095</v>
      </c>
      <c r="N138" s="29"/>
      <c r="O138" s="126"/>
    </row>
    <row r="139" spans="1:15" ht="15.75">
      <c r="A139" s="28"/>
      <c r="B139" s="29" t="s">
        <v>94</v>
      </c>
      <c r="C139" s="29"/>
      <c r="D139" s="29"/>
      <c r="E139" s="29"/>
      <c r="F139" s="29"/>
      <c r="G139" s="29"/>
      <c r="H139" s="29"/>
      <c r="I139" s="59">
        <f>I137+I138</f>
        <v>12145</v>
      </c>
      <c r="J139" s="29"/>
      <c r="K139" s="59">
        <f>K138+K137</f>
        <v>489</v>
      </c>
      <c r="L139" s="29"/>
      <c r="M139" s="59">
        <f>K139+I139</f>
        <v>12634</v>
      </c>
      <c r="N139" s="29"/>
      <c r="O139" s="126"/>
    </row>
    <row r="140" spans="1:15" ht="15.75">
      <c r="A140" s="28"/>
      <c r="B140" s="29" t="s">
        <v>95</v>
      </c>
      <c r="C140" s="29"/>
      <c r="D140" s="29"/>
      <c r="E140" s="29"/>
      <c r="F140" s="29"/>
      <c r="G140" s="29"/>
      <c r="H140" s="29"/>
      <c r="I140" s="59">
        <f>I136-I139</f>
        <v>22855</v>
      </c>
      <c r="J140" s="29"/>
      <c r="K140" s="46" t="s">
        <v>173</v>
      </c>
      <c r="L140" s="29"/>
      <c r="M140" s="59"/>
      <c r="N140" s="29"/>
      <c r="O140" s="126"/>
    </row>
    <row r="141" spans="1:15" ht="15.75">
      <c r="A141" s="28"/>
      <c r="B141" s="29"/>
      <c r="C141" s="29"/>
      <c r="D141" s="29"/>
      <c r="E141" s="29"/>
      <c r="F141" s="29"/>
      <c r="G141" s="29"/>
      <c r="H141" s="29"/>
      <c r="I141" s="29"/>
      <c r="J141" s="29"/>
      <c r="K141" s="29"/>
      <c r="L141" s="29"/>
      <c r="M141" s="67"/>
      <c r="N141" s="29"/>
      <c r="O141" s="126"/>
    </row>
    <row r="142" spans="1:15" ht="15.75">
      <c r="A142" s="2"/>
      <c r="B142" s="5"/>
      <c r="C142" s="5"/>
      <c r="D142" s="5"/>
      <c r="E142" s="5"/>
      <c r="F142" s="5"/>
      <c r="G142" s="5"/>
      <c r="H142" s="5"/>
      <c r="I142" s="5"/>
      <c r="J142" s="5"/>
      <c r="K142" s="5"/>
      <c r="L142" s="5"/>
      <c r="M142" s="56"/>
      <c r="N142" s="5"/>
      <c r="O142" s="126"/>
    </row>
    <row r="143" spans="1:15" ht="15.75">
      <c r="A143" s="8"/>
      <c r="B143" s="186" t="s">
        <v>96</v>
      </c>
      <c r="C143" s="16"/>
      <c r="D143" s="16"/>
      <c r="E143" s="10"/>
      <c r="F143" s="10"/>
      <c r="G143" s="10"/>
      <c r="H143" s="10"/>
      <c r="I143" s="10"/>
      <c r="J143" s="10"/>
      <c r="K143" s="10"/>
      <c r="L143" s="10"/>
      <c r="M143" s="73"/>
      <c r="N143" s="10"/>
      <c r="O143" s="126"/>
    </row>
    <row r="144" spans="1:15" ht="15.75">
      <c r="A144" s="28"/>
      <c r="B144" s="29" t="s">
        <v>97</v>
      </c>
      <c r="C144" s="29"/>
      <c r="D144" s="29"/>
      <c r="E144" s="29"/>
      <c r="F144" s="29"/>
      <c r="G144" s="29"/>
      <c r="H144" s="29"/>
      <c r="I144" s="29"/>
      <c r="J144" s="29"/>
      <c r="K144" s="29"/>
      <c r="L144" s="29"/>
      <c r="M144" s="66">
        <f>(M79+M82+M83+M84)/-M85</f>
        <v>1.4710269650028687</v>
      </c>
      <c r="N144" s="29" t="s">
        <v>186</v>
      </c>
      <c r="O144" s="126"/>
    </row>
    <row r="145" spans="1:15" ht="15.75">
      <c r="A145" s="28"/>
      <c r="B145" s="29" t="s">
        <v>98</v>
      </c>
      <c r="C145" s="29"/>
      <c r="D145" s="29"/>
      <c r="E145" s="29"/>
      <c r="F145" s="29"/>
      <c r="G145" s="29"/>
      <c r="H145" s="29"/>
      <c r="I145" s="29"/>
      <c r="J145" s="29"/>
      <c r="K145" s="29"/>
      <c r="L145" s="29"/>
      <c r="M145" s="74">
        <v>1.39</v>
      </c>
      <c r="N145" s="29" t="s">
        <v>186</v>
      </c>
      <c r="O145" s="126"/>
    </row>
    <row r="146" spans="1:15" ht="15.75">
      <c r="A146" s="28"/>
      <c r="B146" s="29" t="s">
        <v>99</v>
      </c>
      <c r="C146" s="29"/>
      <c r="D146" s="29"/>
      <c r="E146" s="29"/>
      <c r="F146" s="29"/>
      <c r="G146" s="29"/>
      <c r="H146" s="29"/>
      <c r="I146" s="29"/>
      <c r="J146" s="29"/>
      <c r="K146" s="29"/>
      <c r="L146" s="29"/>
      <c r="M146" s="66">
        <f>(M79+SUM(M82:M86))/-M87</f>
        <v>3.075187969924812</v>
      </c>
      <c r="N146" s="29" t="s">
        <v>186</v>
      </c>
      <c r="O146" s="126"/>
    </row>
    <row r="147" spans="1:15" ht="15.75">
      <c r="A147" s="28"/>
      <c r="B147" s="29" t="s">
        <v>100</v>
      </c>
      <c r="C147" s="29"/>
      <c r="D147" s="29"/>
      <c r="E147" s="29"/>
      <c r="F147" s="29"/>
      <c r="G147" s="29"/>
      <c r="H147" s="29"/>
      <c r="I147" s="29"/>
      <c r="J147" s="29"/>
      <c r="K147" s="29"/>
      <c r="L147" s="29"/>
      <c r="M147" s="75">
        <v>3.04</v>
      </c>
      <c r="N147" s="29" t="s">
        <v>186</v>
      </c>
      <c r="O147" s="126"/>
    </row>
    <row r="148" spans="1:15" ht="15.75">
      <c r="A148" s="28"/>
      <c r="B148" s="29"/>
      <c r="C148" s="29"/>
      <c r="D148" s="29"/>
      <c r="E148" s="29"/>
      <c r="F148" s="29"/>
      <c r="G148" s="29"/>
      <c r="H148" s="29"/>
      <c r="I148" s="29"/>
      <c r="J148" s="29"/>
      <c r="K148" s="29"/>
      <c r="L148" s="29"/>
      <c r="M148" s="29"/>
      <c r="N148" s="29"/>
      <c r="O148" s="126"/>
    </row>
    <row r="149" spans="1:15" ht="15.75">
      <c r="A149" s="8"/>
      <c r="B149" s="15"/>
      <c r="C149" s="15"/>
      <c r="D149" s="15"/>
      <c r="E149" s="15"/>
      <c r="F149" s="15"/>
      <c r="G149" s="15"/>
      <c r="H149" s="15"/>
      <c r="I149" s="15"/>
      <c r="J149" s="15"/>
      <c r="K149" s="15"/>
      <c r="L149" s="15"/>
      <c r="M149" s="15"/>
      <c r="N149" s="15"/>
      <c r="O149" s="126"/>
    </row>
    <row r="150" spans="1:15" ht="19.5" thickBot="1">
      <c r="A150" s="132"/>
      <c r="B150" s="133" t="s">
        <v>208</v>
      </c>
      <c r="C150" s="138"/>
      <c r="D150" s="138"/>
      <c r="E150" s="138"/>
      <c r="F150" s="138"/>
      <c r="G150" s="138"/>
      <c r="H150" s="138"/>
      <c r="I150" s="138"/>
      <c r="J150" s="138"/>
      <c r="K150" s="138"/>
      <c r="L150" s="138"/>
      <c r="M150" s="138"/>
      <c r="N150" s="139"/>
      <c r="O150" s="126"/>
    </row>
    <row r="151" spans="1:15" ht="15.75">
      <c r="A151" s="76"/>
      <c r="B151" s="77" t="s">
        <v>101</v>
      </c>
      <c r="C151" s="78"/>
      <c r="D151" s="78"/>
      <c r="E151" s="78"/>
      <c r="F151" s="78"/>
      <c r="G151" s="78"/>
      <c r="H151" s="79"/>
      <c r="I151" s="79"/>
      <c r="J151" s="79"/>
      <c r="K151" s="80">
        <f>M42</f>
        <v>37103</v>
      </c>
      <c r="L151" s="5"/>
      <c r="M151" s="5"/>
      <c r="N151" s="5"/>
      <c r="O151" s="126"/>
    </row>
    <row r="152" spans="1:15" ht="15.75">
      <c r="A152" s="82"/>
      <c r="B152" s="83"/>
      <c r="C152" s="84"/>
      <c r="D152" s="84"/>
      <c r="E152" s="84"/>
      <c r="F152" s="84"/>
      <c r="G152" s="84"/>
      <c r="H152" s="85"/>
      <c r="I152" s="85"/>
      <c r="J152" s="85"/>
      <c r="K152" s="85"/>
      <c r="L152" s="10"/>
      <c r="M152" s="10"/>
      <c r="N152" s="10"/>
      <c r="O152" s="126"/>
    </row>
    <row r="153" spans="1:15" ht="15.75">
      <c r="A153" s="86"/>
      <c r="B153" s="40" t="s">
        <v>102</v>
      </c>
      <c r="C153" s="87"/>
      <c r="D153" s="87"/>
      <c r="E153" s="87"/>
      <c r="F153" s="87"/>
      <c r="G153" s="87"/>
      <c r="H153" s="71"/>
      <c r="I153" s="71"/>
      <c r="J153" s="71"/>
      <c r="K153" s="88">
        <v>0.08185</v>
      </c>
      <c r="L153" s="29"/>
      <c r="M153" s="29"/>
      <c r="N153" s="29"/>
      <c r="O153" s="126"/>
    </row>
    <row r="154" spans="1:15" ht="15.75">
      <c r="A154" s="86"/>
      <c r="B154" s="40" t="s">
        <v>103</v>
      </c>
      <c r="C154" s="87"/>
      <c r="D154" s="87"/>
      <c r="E154" s="87"/>
      <c r="F154" s="87"/>
      <c r="G154" s="87"/>
      <c r="H154" s="71"/>
      <c r="I154" s="71"/>
      <c r="J154" s="71"/>
      <c r="K154" s="45">
        <v>0.07577</v>
      </c>
      <c r="L154" s="29"/>
      <c r="M154" s="29"/>
      <c r="N154" s="29"/>
      <c r="O154" s="126"/>
    </row>
    <row r="155" spans="1:15" ht="15.75">
      <c r="A155" s="86"/>
      <c r="B155" s="40" t="s">
        <v>104</v>
      </c>
      <c r="C155" s="87"/>
      <c r="D155" s="87"/>
      <c r="E155" s="87"/>
      <c r="F155" s="87"/>
      <c r="G155" s="87"/>
      <c r="H155" s="71"/>
      <c r="I155" s="71"/>
      <c r="J155" s="71"/>
      <c r="K155" s="88">
        <f>K153-K154</f>
        <v>0.006080000000000002</v>
      </c>
      <c r="L155" s="29"/>
      <c r="M155" s="29"/>
      <c r="N155" s="29"/>
      <c r="O155" s="126"/>
    </row>
    <row r="156" spans="1:15" ht="15.75">
      <c r="A156" s="86"/>
      <c r="B156" s="40" t="s">
        <v>105</v>
      </c>
      <c r="C156" s="87"/>
      <c r="D156" s="87"/>
      <c r="E156" s="87"/>
      <c r="F156" s="87"/>
      <c r="G156" s="87"/>
      <c r="H156" s="71"/>
      <c r="I156" s="71"/>
      <c r="J156" s="71"/>
      <c r="K156" s="88">
        <v>0.0739</v>
      </c>
      <c r="L156" s="29"/>
      <c r="M156" s="29"/>
      <c r="N156" s="29"/>
      <c r="O156" s="126"/>
    </row>
    <row r="157" spans="1:15" ht="15.75">
      <c r="A157" s="86"/>
      <c r="B157" s="40" t="s">
        <v>106</v>
      </c>
      <c r="C157" s="87"/>
      <c r="D157" s="87"/>
      <c r="E157" s="87"/>
      <c r="F157" s="87"/>
      <c r="G157" s="87"/>
      <c r="H157" s="71"/>
      <c r="I157" s="71"/>
      <c r="J157" s="71"/>
      <c r="K157" s="88">
        <f>M31</f>
        <v>0.056404161754262314</v>
      </c>
      <c r="L157" s="29"/>
      <c r="M157" s="29"/>
      <c r="N157" s="29"/>
      <c r="O157" s="126"/>
    </row>
    <row r="158" spans="1:15" ht="15.75">
      <c r="A158" s="86"/>
      <c r="B158" s="40" t="s">
        <v>107</v>
      </c>
      <c r="C158" s="87"/>
      <c r="D158" s="87"/>
      <c r="E158" s="87"/>
      <c r="F158" s="87"/>
      <c r="G158" s="87"/>
      <c r="H158" s="71"/>
      <c r="I158" s="71"/>
      <c r="J158" s="71"/>
      <c r="K158" s="88">
        <f>K156-K157</f>
        <v>0.01749583824573768</v>
      </c>
      <c r="L158" s="29"/>
      <c r="M158" s="29"/>
      <c r="N158" s="29"/>
      <c r="O158" s="126"/>
    </row>
    <row r="159" spans="1:15" ht="15.75">
      <c r="A159" s="86"/>
      <c r="B159" s="40" t="s">
        <v>108</v>
      </c>
      <c r="C159" s="87"/>
      <c r="D159" s="87"/>
      <c r="E159" s="87"/>
      <c r="F159" s="87"/>
      <c r="G159" s="87"/>
      <c r="H159" s="71"/>
      <c r="I159" s="71"/>
      <c r="J159" s="71"/>
      <c r="K159" s="89" t="s">
        <v>174</v>
      </c>
      <c r="L159" s="29"/>
      <c r="M159" s="29"/>
      <c r="N159" s="29"/>
      <c r="O159" s="126"/>
    </row>
    <row r="160" spans="1:15" ht="15.75">
      <c r="A160" s="86"/>
      <c r="B160" s="40" t="s">
        <v>109</v>
      </c>
      <c r="C160" s="87"/>
      <c r="D160" s="87"/>
      <c r="E160" s="87"/>
      <c r="F160" s="87"/>
      <c r="G160" s="87"/>
      <c r="H160" s="71"/>
      <c r="I160" s="71"/>
      <c r="J160" s="71"/>
      <c r="K160" s="90">
        <v>19.03</v>
      </c>
      <c r="L160" s="29" t="s">
        <v>178</v>
      </c>
      <c r="M160" s="29"/>
      <c r="N160" s="29"/>
      <c r="O160" s="126"/>
    </row>
    <row r="161" spans="1:15" ht="15.75">
      <c r="A161" s="86"/>
      <c r="B161" s="40" t="s">
        <v>110</v>
      </c>
      <c r="C161" s="87"/>
      <c r="D161" s="87"/>
      <c r="E161" s="87"/>
      <c r="F161" s="87"/>
      <c r="G161" s="87"/>
      <c r="H161" s="71"/>
      <c r="I161" s="71"/>
      <c r="J161" s="71"/>
      <c r="K161" s="90">
        <v>16.35</v>
      </c>
      <c r="L161" s="29" t="s">
        <v>178</v>
      </c>
      <c r="M161" s="29"/>
      <c r="N161" s="29"/>
      <c r="O161" s="126"/>
    </row>
    <row r="162" spans="1:15" ht="15.75">
      <c r="A162" s="86"/>
      <c r="B162" s="40" t="s">
        <v>111</v>
      </c>
      <c r="C162" s="87"/>
      <c r="D162" s="87"/>
      <c r="E162" s="87"/>
      <c r="F162" s="87"/>
      <c r="G162" s="87"/>
      <c r="H162" s="71"/>
      <c r="I162" s="71"/>
      <c r="J162" s="71"/>
      <c r="K162" s="88">
        <f>G54/'April 01'!L54</f>
        <v>0.05261333408795065</v>
      </c>
      <c r="L162" s="29"/>
      <c r="M162" s="29"/>
      <c r="N162" s="29"/>
      <c r="O162" s="126"/>
    </row>
    <row r="163" spans="1:15" ht="15.75">
      <c r="A163" s="86"/>
      <c r="B163" s="40" t="s">
        <v>112</v>
      </c>
      <c r="C163" s="87"/>
      <c r="D163" s="87"/>
      <c r="E163" s="87"/>
      <c r="F163" s="87"/>
      <c r="G163" s="87"/>
      <c r="H163" s="71"/>
      <c r="I163" s="71"/>
      <c r="J163" s="71"/>
      <c r="K163" s="88">
        <v>0.1252</v>
      </c>
      <c r="L163" s="29"/>
      <c r="M163" s="29"/>
      <c r="N163" s="29"/>
      <c r="O163" s="126"/>
    </row>
    <row r="164" spans="1:15" ht="15.75">
      <c r="A164" s="86"/>
      <c r="B164" s="40"/>
      <c r="C164" s="40"/>
      <c r="D164" s="40"/>
      <c r="E164" s="40"/>
      <c r="F164" s="40"/>
      <c r="G164" s="40"/>
      <c r="H164" s="29"/>
      <c r="I164" s="29"/>
      <c r="J164" s="29"/>
      <c r="K164" s="67"/>
      <c r="L164" s="29"/>
      <c r="M164" s="91"/>
      <c r="N164" s="29"/>
      <c r="O164" s="126"/>
    </row>
    <row r="165" spans="1:15" ht="15.75">
      <c r="A165" s="92"/>
      <c r="B165" s="17" t="s">
        <v>113</v>
      </c>
      <c r="C165" s="93"/>
      <c r="D165" s="93"/>
      <c r="E165" s="94"/>
      <c r="F165" s="93"/>
      <c r="G165" s="94"/>
      <c r="H165" s="93"/>
      <c r="I165" s="94"/>
      <c r="J165" s="21" t="s">
        <v>166</v>
      </c>
      <c r="K165" s="95" t="s">
        <v>175</v>
      </c>
      <c r="L165" s="10"/>
      <c r="M165" s="10"/>
      <c r="N165" s="10"/>
      <c r="O165" s="126"/>
    </row>
    <row r="166" spans="1:15" ht="15.75">
      <c r="A166" s="96"/>
      <c r="B166" s="40" t="s">
        <v>114</v>
      </c>
      <c r="C166" s="60"/>
      <c r="D166" s="60"/>
      <c r="E166" s="60"/>
      <c r="F166" s="60"/>
      <c r="G166" s="29"/>
      <c r="H166" s="29"/>
      <c r="I166" s="29"/>
      <c r="J166" s="34">
        <v>41</v>
      </c>
      <c r="K166" s="97">
        <v>1509</v>
      </c>
      <c r="L166" s="29"/>
      <c r="M166" s="91"/>
      <c r="N166" s="98"/>
      <c r="O166" s="126"/>
    </row>
    <row r="167" spans="1:15" ht="15.75">
      <c r="A167" s="96"/>
      <c r="B167" s="40" t="s">
        <v>115</v>
      </c>
      <c r="C167" s="60"/>
      <c r="D167" s="60"/>
      <c r="E167" s="60"/>
      <c r="F167" s="60"/>
      <c r="G167" s="29"/>
      <c r="H167" s="29"/>
      <c r="I167" s="29"/>
      <c r="J167" s="34">
        <v>0</v>
      </c>
      <c r="K167" s="97">
        <v>0</v>
      </c>
      <c r="L167" s="29"/>
      <c r="M167" s="91"/>
      <c r="N167" s="98"/>
      <c r="O167" s="126"/>
    </row>
    <row r="168" spans="1:15" ht="15.75">
      <c r="A168" s="96"/>
      <c r="B168" s="189" t="s">
        <v>116</v>
      </c>
      <c r="C168" s="60"/>
      <c r="D168" s="60"/>
      <c r="E168" s="60"/>
      <c r="F168" s="60"/>
      <c r="G168" s="29"/>
      <c r="H168" s="29"/>
      <c r="I168" s="29"/>
      <c r="J168" s="29"/>
      <c r="K168" s="97">
        <v>0</v>
      </c>
      <c r="L168" s="29"/>
      <c r="M168" s="91"/>
      <c r="N168" s="98"/>
      <c r="O168" s="126"/>
    </row>
    <row r="169" spans="1:15" ht="15.75">
      <c r="A169" s="96"/>
      <c r="B169" s="189" t="s">
        <v>117</v>
      </c>
      <c r="C169" s="60"/>
      <c r="D169" s="60"/>
      <c r="E169" s="60"/>
      <c r="F169" s="60"/>
      <c r="G169" s="29"/>
      <c r="H169" s="29"/>
      <c r="I169" s="29"/>
      <c r="J169" s="29"/>
      <c r="K169" s="69" t="s">
        <v>173</v>
      </c>
      <c r="L169" s="29"/>
      <c r="M169" s="91"/>
      <c r="N169" s="98"/>
      <c r="O169" s="126"/>
    </row>
    <row r="170" spans="1:15" ht="15.75">
      <c r="A170" s="99"/>
      <c r="B170" s="189" t="s">
        <v>118</v>
      </c>
      <c r="C170" s="60"/>
      <c r="D170" s="60"/>
      <c r="E170" s="40"/>
      <c r="F170" s="40"/>
      <c r="G170" s="40"/>
      <c r="H170" s="29"/>
      <c r="I170" s="29"/>
      <c r="J170" s="29"/>
      <c r="K170" s="97"/>
      <c r="L170" s="29"/>
      <c r="M170" s="91"/>
      <c r="N170" s="100"/>
      <c r="O170" s="126"/>
    </row>
    <row r="171" spans="1:15" ht="15.75">
      <c r="A171" s="96"/>
      <c r="B171" s="40" t="s">
        <v>119</v>
      </c>
      <c r="C171" s="60"/>
      <c r="D171" s="60"/>
      <c r="E171" s="60"/>
      <c r="F171" s="60"/>
      <c r="G171" s="60"/>
      <c r="H171" s="29"/>
      <c r="I171" s="29"/>
      <c r="J171" s="29">
        <v>0</v>
      </c>
      <c r="K171" s="97">
        <v>0</v>
      </c>
      <c r="L171" s="29" t="s">
        <v>207</v>
      </c>
      <c r="M171" s="91"/>
      <c r="N171" s="100"/>
      <c r="O171" s="126"/>
    </row>
    <row r="172" spans="1:15" ht="15.75">
      <c r="A172" s="96"/>
      <c r="B172" s="40" t="s">
        <v>120</v>
      </c>
      <c r="C172" s="60"/>
      <c r="D172" s="60"/>
      <c r="E172" s="60"/>
      <c r="F172" s="60"/>
      <c r="G172" s="60"/>
      <c r="H172" s="29"/>
      <c r="I172" s="29"/>
      <c r="J172" s="29">
        <v>3</v>
      </c>
      <c r="K172" s="97">
        <v>15</v>
      </c>
      <c r="L172" s="29"/>
      <c r="M172" s="91"/>
      <c r="N172" s="100"/>
      <c r="O172" s="126"/>
    </row>
    <row r="173" spans="1:15" ht="15.75">
      <c r="A173" s="96"/>
      <c r="B173" s="40" t="s">
        <v>204</v>
      </c>
      <c r="C173" s="60"/>
      <c r="D173" s="60"/>
      <c r="E173" s="60"/>
      <c r="F173" s="60"/>
      <c r="G173" s="60"/>
      <c r="H173" s="29"/>
      <c r="I173" s="29"/>
      <c r="J173" s="29"/>
      <c r="K173" s="97">
        <v>0</v>
      </c>
      <c r="L173" s="29"/>
      <c r="M173" s="91"/>
      <c r="N173" s="100"/>
      <c r="O173" s="126"/>
    </row>
    <row r="174" spans="1:15" ht="15.75">
      <c r="A174" s="99"/>
      <c r="B174" s="189" t="s">
        <v>121</v>
      </c>
      <c r="C174" s="60"/>
      <c r="D174" s="60"/>
      <c r="E174" s="40"/>
      <c r="F174" s="40"/>
      <c r="G174" s="40"/>
      <c r="H174" s="29"/>
      <c r="I174" s="29"/>
      <c r="J174" s="29"/>
      <c r="K174" s="97"/>
      <c r="L174" s="29"/>
      <c r="M174" s="91"/>
      <c r="N174" s="100"/>
      <c r="O174" s="126"/>
    </row>
    <row r="175" spans="1:15" ht="15.75">
      <c r="A175" s="99"/>
      <c r="B175" s="40" t="s">
        <v>122</v>
      </c>
      <c r="C175" s="60"/>
      <c r="D175" s="60"/>
      <c r="E175" s="40"/>
      <c r="F175" s="40"/>
      <c r="G175" s="40"/>
      <c r="H175" s="29"/>
      <c r="I175" s="29"/>
      <c r="J175" s="29">
        <v>0</v>
      </c>
      <c r="K175" s="97">
        <v>0</v>
      </c>
      <c r="L175" s="29"/>
      <c r="M175" s="91"/>
      <c r="N175" s="100"/>
      <c r="O175" s="126"/>
    </row>
    <row r="176" spans="1:15" ht="15.75">
      <c r="A176" s="96"/>
      <c r="B176" s="40" t="s">
        <v>123</v>
      </c>
      <c r="C176" s="60"/>
      <c r="D176" s="60"/>
      <c r="E176" s="101"/>
      <c r="F176" s="101"/>
      <c r="G176" s="102"/>
      <c r="H176" s="29"/>
      <c r="I176" s="29"/>
      <c r="J176" s="29"/>
      <c r="K176" s="97">
        <v>0</v>
      </c>
      <c r="L176" s="29"/>
      <c r="M176" s="91"/>
      <c r="N176" s="100"/>
      <c r="O176" s="126"/>
    </row>
    <row r="177" spans="1:15" ht="15.75">
      <c r="A177" s="96"/>
      <c r="B177" s="40" t="s">
        <v>124</v>
      </c>
      <c r="C177" s="60"/>
      <c r="D177" s="60"/>
      <c r="E177" s="101"/>
      <c r="F177" s="101"/>
      <c r="G177" s="102"/>
      <c r="H177" s="29"/>
      <c r="I177" s="29"/>
      <c r="J177" s="29"/>
      <c r="K177" s="97">
        <v>0</v>
      </c>
      <c r="L177" s="29"/>
      <c r="M177" s="91"/>
      <c r="N177" s="100"/>
      <c r="O177" s="126"/>
    </row>
    <row r="178" spans="1:15" ht="15.75">
      <c r="A178" s="96"/>
      <c r="B178" s="40" t="s">
        <v>125</v>
      </c>
      <c r="C178" s="60"/>
      <c r="D178" s="60"/>
      <c r="E178" s="103"/>
      <c r="F178" s="101"/>
      <c r="G178" s="102"/>
      <c r="H178" s="29"/>
      <c r="I178" s="29"/>
      <c r="J178" s="29"/>
      <c r="K178" s="104">
        <v>0</v>
      </c>
      <c r="L178" s="29"/>
      <c r="M178" s="91"/>
      <c r="N178" s="100"/>
      <c r="O178" s="126"/>
    </row>
    <row r="179" spans="1:15" ht="15.75">
      <c r="A179" s="96"/>
      <c r="B179" s="40"/>
      <c r="C179" s="60"/>
      <c r="D179" s="60"/>
      <c r="E179" s="103"/>
      <c r="F179" s="101"/>
      <c r="G179" s="102"/>
      <c r="H179" s="29"/>
      <c r="I179" s="29"/>
      <c r="J179" s="29"/>
      <c r="K179" s="104"/>
      <c r="L179" s="29"/>
      <c r="M179" s="91"/>
      <c r="N179" s="100"/>
      <c r="O179" s="126"/>
    </row>
    <row r="180" spans="1:15" ht="15.75">
      <c r="A180" s="8"/>
      <c r="B180" s="17" t="s">
        <v>126</v>
      </c>
      <c r="C180" s="93"/>
      <c r="D180" s="93"/>
      <c r="E180" s="94"/>
      <c r="F180" s="93"/>
      <c r="G180" s="94"/>
      <c r="H180" s="93"/>
      <c r="I180" s="95" t="s">
        <v>166</v>
      </c>
      <c r="J180" s="21" t="s">
        <v>167</v>
      </c>
      <c r="K180" s="95" t="s">
        <v>176</v>
      </c>
      <c r="L180" s="21" t="s">
        <v>167</v>
      </c>
      <c r="M180" s="10"/>
      <c r="N180" s="105"/>
      <c r="O180" s="126"/>
    </row>
    <row r="181" spans="1:15" ht="15.75">
      <c r="A181" s="28"/>
      <c r="B181" s="60" t="s">
        <v>127</v>
      </c>
      <c r="C181" s="106"/>
      <c r="D181" s="106"/>
      <c r="E181" s="60"/>
      <c r="F181" s="106"/>
      <c r="G181" s="29"/>
      <c r="H181" s="106"/>
      <c r="I181" s="60">
        <v>2767</v>
      </c>
      <c r="J181" s="106">
        <f>I181/I186</f>
        <v>0.9597641345820326</v>
      </c>
      <c r="K181" s="59">
        <v>131198</v>
      </c>
      <c r="L181" s="107">
        <f>K181/K186</f>
        <v>0.9646202485111389</v>
      </c>
      <c r="M181" s="91"/>
      <c r="N181" s="100"/>
      <c r="O181" s="126"/>
    </row>
    <row r="182" spans="1:15" ht="15.75">
      <c r="A182" s="28"/>
      <c r="B182" s="60" t="s">
        <v>128</v>
      </c>
      <c r="C182" s="106"/>
      <c r="D182" s="106"/>
      <c r="E182" s="60"/>
      <c r="F182" s="106"/>
      <c r="G182" s="29"/>
      <c r="H182" s="108"/>
      <c r="I182" s="60">
        <v>38</v>
      </c>
      <c r="J182" s="106">
        <f>I182/I186</f>
        <v>0.013180714533472077</v>
      </c>
      <c r="K182" s="59">
        <v>1284</v>
      </c>
      <c r="L182" s="107">
        <f>K182/K186</f>
        <v>0.009440482317476656</v>
      </c>
      <c r="M182" s="91"/>
      <c r="N182" s="100"/>
      <c r="O182" s="126"/>
    </row>
    <row r="183" spans="1:15" ht="15.75">
      <c r="A183" s="28"/>
      <c r="B183" s="60" t="s">
        <v>129</v>
      </c>
      <c r="C183" s="106"/>
      <c r="D183" s="106"/>
      <c r="E183" s="60"/>
      <c r="F183" s="106"/>
      <c r="G183" s="29"/>
      <c r="H183" s="108"/>
      <c r="I183" s="60">
        <v>28</v>
      </c>
      <c r="J183" s="106">
        <f>I183/I186</f>
        <v>0.009712105445716268</v>
      </c>
      <c r="K183" s="59">
        <v>1145</v>
      </c>
      <c r="L183" s="107">
        <f>K183/K186</f>
        <v>0.008418498639805897</v>
      </c>
      <c r="M183" s="91"/>
      <c r="N183" s="100"/>
      <c r="O183" s="126"/>
    </row>
    <row r="184" spans="1:15" ht="15.75">
      <c r="A184" s="28"/>
      <c r="B184" s="60" t="s">
        <v>130</v>
      </c>
      <c r="C184" s="106"/>
      <c r="D184" s="106"/>
      <c r="E184" s="60"/>
      <c r="F184" s="106"/>
      <c r="G184" s="29"/>
      <c r="H184" s="108"/>
      <c r="I184" s="60">
        <f>22+6+3+19</f>
        <v>50</v>
      </c>
      <c r="J184" s="106">
        <f>I184/I186</f>
        <v>0.01734304543877905</v>
      </c>
      <c r="K184" s="59">
        <f>657+248+95+1383</f>
        <v>2383</v>
      </c>
      <c r="L184" s="107">
        <f>K184/K186</f>
        <v>0.01752077053157856</v>
      </c>
      <c r="M184" s="91"/>
      <c r="N184" s="100"/>
      <c r="O184" s="126"/>
    </row>
    <row r="185" spans="1:15" ht="15.75">
      <c r="A185" s="28"/>
      <c r="B185" s="31"/>
      <c r="C185" s="106"/>
      <c r="D185" s="106"/>
      <c r="E185" s="60"/>
      <c r="F185" s="106"/>
      <c r="G185" s="29"/>
      <c r="H185" s="108"/>
      <c r="I185" s="60"/>
      <c r="J185" s="106"/>
      <c r="K185" s="59"/>
      <c r="L185" s="107"/>
      <c r="M185" s="91"/>
      <c r="N185" s="100"/>
      <c r="O185" s="126"/>
    </row>
    <row r="186" spans="1:15" ht="15.75">
      <c r="A186" s="28"/>
      <c r="B186" s="29"/>
      <c r="C186" s="29"/>
      <c r="D186" s="29"/>
      <c r="E186" s="29"/>
      <c r="F186" s="29"/>
      <c r="G186" s="29"/>
      <c r="H186" s="29"/>
      <c r="I186" s="38">
        <f>SUM(I181:I185)</f>
        <v>2883</v>
      </c>
      <c r="J186" s="110">
        <f>SUM(J181:J185)</f>
        <v>1</v>
      </c>
      <c r="K186" s="59">
        <f>SUM(K181:K185)</f>
        <v>136010</v>
      </c>
      <c r="L186" s="110">
        <f>SUM(L181:L185)</f>
        <v>1</v>
      </c>
      <c r="M186" s="29"/>
      <c r="N186" s="29"/>
      <c r="O186" s="126"/>
    </row>
    <row r="187" spans="1:15" ht="15.75">
      <c r="A187" s="28"/>
      <c r="B187" s="29"/>
      <c r="C187" s="29"/>
      <c r="D187" s="29"/>
      <c r="E187" s="29"/>
      <c r="F187" s="29"/>
      <c r="G187" s="29"/>
      <c r="H187" s="29"/>
      <c r="I187" s="38"/>
      <c r="J187" s="110"/>
      <c r="K187" s="59"/>
      <c r="L187" s="110"/>
      <c r="M187" s="29"/>
      <c r="N187" s="29"/>
      <c r="O187" s="126"/>
    </row>
    <row r="188" spans="1:15" ht="15.75">
      <c r="A188" s="8"/>
      <c r="B188" s="10"/>
      <c r="C188" s="10"/>
      <c r="D188" s="10"/>
      <c r="E188" s="10"/>
      <c r="F188" s="10"/>
      <c r="G188" s="10"/>
      <c r="H188" s="10"/>
      <c r="I188" s="61"/>
      <c r="J188" s="113"/>
      <c r="K188" s="114"/>
      <c r="L188" s="113"/>
      <c r="M188" s="10"/>
      <c r="N188" s="10"/>
      <c r="O188" s="126"/>
    </row>
    <row r="189" spans="1:15" ht="15.75">
      <c r="A189" s="115"/>
      <c r="B189" s="17" t="s">
        <v>132</v>
      </c>
      <c r="C189" s="116"/>
      <c r="D189" s="116"/>
      <c r="E189" s="21" t="s">
        <v>147</v>
      </c>
      <c r="F189" s="19"/>
      <c r="G189" s="17" t="s">
        <v>156</v>
      </c>
      <c r="H189" s="15"/>
      <c r="I189" s="15"/>
      <c r="J189" s="15"/>
      <c r="K189" s="15"/>
      <c r="L189" s="15"/>
      <c r="M189" s="15"/>
      <c r="N189" s="15"/>
      <c r="O189" s="126"/>
    </row>
    <row r="190" spans="1:15" ht="15.75">
      <c r="A190" s="115"/>
      <c r="B190" s="15"/>
      <c r="C190" s="15"/>
      <c r="D190" s="15"/>
      <c r="E190" s="10"/>
      <c r="F190" s="10"/>
      <c r="G190" s="10"/>
      <c r="H190" s="15"/>
      <c r="I190" s="15"/>
      <c r="J190" s="15"/>
      <c r="K190" s="15"/>
      <c r="L190" s="15"/>
      <c r="M190" s="15"/>
      <c r="N190" s="15"/>
      <c r="O190" s="126"/>
    </row>
    <row r="191" spans="1:15" ht="15.75">
      <c r="A191" s="115"/>
      <c r="B191" s="16" t="s">
        <v>133</v>
      </c>
      <c r="C191" s="117"/>
      <c r="D191" s="117"/>
      <c r="E191" s="118" t="s">
        <v>148</v>
      </c>
      <c r="F191" s="16"/>
      <c r="G191" s="16" t="s">
        <v>157</v>
      </c>
      <c r="H191" s="117"/>
      <c r="I191" s="117"/>
      <c r="J191" s="15"/>
      <c r="K191" s="15"/>
      <c r="L191" s="15"/>
      <c r="M191" s="15"/>
      <c r="N191" s="15"/>
      <c r="O191" s="126"/>
    </row>
    <row r="192" spans="1:15" ht="15.75">
      <c r="A192" s="115"/>
      <c r="B192" s="16" t="s">
        <v>134</v>
      </c>
      <c r="C192" s="117"/>
      <c r="D192" s="117"/>
      <c r="E192" s="118" t="s">
        <v>149</v>
      </c>
      <c r="F192" s="16"/>
      <c r="G192" s="16" t="s">
        <v>158</v>
      </c>
      <c r="H192" s="117"/>
      <c r="I192" s="117"/>
      <c r="J192" s="15"/>
      <c r="K192" s="15"/>
      <c r="L192" s="15"/>
      <c r="M192" s="15"/>
      <c r="N192" s="15"/>
      <c r="O192" s="126"/>
    </row>
    <row r="193" spans="1:15" ht="15.75">
      <c r="A193" s="115"/>
      <c r="B193" s="16"/>
      <c r="C193" s="117"/>
      <c r="D193" s="117"/>
      <c r="E193" s="118"/>
      <c r="F193" s="16"/>
      <c r="G193" s="16"/>
      <c r="H193" s="117"/>
      <c r="I193" s="117"/>
      <c r="J193" s="15"/>
      <c r="K193" s="15"/>
      <c r="L193" s="15"/>
      <c r="M193" s="15"/>
      <c r="N193" s="15"/>
      <c r="O193" s="126"/>
    </row>
    <row r="194" spans="1:15" ht="15.75">
      <c r="A194" s="115"/>
      <c r="B194" s="16"/>
      <c r="C194" s="117"/>
      <c r="D194" s="117"/>
      <c r="E194" s="118"/>
      <c r="F194" s="16"/>
      <c r="G194" s="16"/>
      <c r="H194" s="117"/>
      <c r="I194" s="117"/>
      <c r="J194" s="15"/>
      <c r="K194" s="15"/>
      <c r="L194" s="15"/>
      <c r="M194" s="15"/>
      <c r="N194" s="15"/>
      <c r="O194" s="126"/>
    </row>
    <row r="195" spans="1:15" ht="18.75">
      <c r="A195" s="115"/>
      <c r="B195" s="54" t="s">
        <v>208</v>
      </c>
      <c r="C195" s="117"/>
      <c r="D195" s="117"/>
      <c r="E195" s="118"/>
      <c r="F195" s="16"/>
      <c r="G195" s="16"/>
      <c r="H195" s="117"/>
      <c r="I195" s="117"/>
      <c r="J195" s="15"/>
      <c r="K195" s="15"/>
      <c r="L195" s="15"/>
      <c r="M195" s="15"/>
      <c r="N195" s="15"/>
      <c r="O195" s="126"/>
    </row>
    <row r="196" spans="1:14" ht="15">
      <c r="A196" s="127"/>
      <c r="B196" s="127"/>
      <c r="C196" s="127"/>
      <c r="D196" s="127"/>
      <c r="E196" s="127"/>
      <c r="F196" s="127"/>
      <c r="G196" s="127"/>
      <c r="H196" s="127"/>
      <c r="I196" s="127"/>
      <c r="J196" s="127"/>
      <c r="K196" s="127"/>
      <c r="L196" s="127"/>
      <c r="M196" s="127"/>
      <c r="N196" s="127"/>
    </row>
  </sheetData>
  <printOptions horizontalCentered="1" verticalCentered="1"/>
  <pageMargins left="0.5118110236220472" right="0.5118110236220472" top="0.2755905511811024" bottom="0.6299212598425197" header="0" footer="0"/>
  <pageSetup horizontalDpi="600" verticalDpi="600" orientation="landscape" paperSize="9" scale="50" r:id="rId2"/>
  <headerFooter alignWithMargins="0">
    <oddFooter xml:space="preserve">&amp;L </oddFooter>
  </headerFooter>
  <rowBreaks count="3" manualBreakCount="3">
    <brk id="49" max="14" man="1"/>
    <brk id="102" max="14" man="1"/>
    <brk id="150" max="14" man="1"/>
  </rowBreaks>
  <colBreaks count="1" manualBreakCount="1">
    <brk id="17"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