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N:\JPG\Investor Reporting\Paragon Finance\PM29\"/>
    </mc:Choice>
  </mc:AlternateContent>
  <xr:revisionPtr revIDLastSave="0" documentId="13_ncr:1_{B17AB7C4-183B-4EAB-9961-061E41707818}" xr6:coauthVersionLast="47" xr6:coauthVersionMax="47" xr10:uidLastSave="{00000000-0000-0000-0000-000000000000}"/>
  <bookViews>
    <workbookView xWindow="22932" yWindow="-108" windowWidth="20376" windowHeight="12216" activeTab="1" xr2:uid="{00000000-000D-0000-FFFF-FFFF00000000}"/>
  </bookViews>
  <sheets>
    <sheet name="November 23" sheetId="20" r:id="rId1"/>
    <sheet name="February 24" sheetId="21" r:id="rId2"/>
  </sheets>
  <definedNames>
    <definedName name="_1PAGE_1" localSheetId="1">'February 24'!$A$1:$AC$53</definedName>
    <definedName name="_1PAGE_1" localSheetId="0">'November 23'!$A$1:$AC$53</definedName>
    <definedName name="_2PAGE_1" localSheetId="1">#REF!</definedName>
    <definedName name="_2PAGE_1" localSheetId="0">#REF!</definedName>
    <definedName name="_2PAGE_1">#REF!</definedName>
    <definedName name="_3PAGE_2" localSheetId="1">'February 24'!$A$54:$AC$134</definedName>
    <definedName name="_3PAGE_2" localSheetId="0">'November 23'!$A$54:$AC$134</definedName>
    <definedName name="_4PAGE_2" localSheetId="1">#REF!</definedName>
    <definedName name="_4PAGE_2" localSheetId="0">#REF!</definedName>
    <definedName name="_4PAGE_2">#REF!</definedName>
    <definedName name="_5PAGE_3" localSheetId="1">'February 24'!$A$135:$AC$243</definedName>
    <definedName name="_5PAGE_3" localSheetId="0">'November 23'!$A$135:$AC$242</definedName>
    <definedName name="_6PAGE_3" localSheetId="1">#REF!</definedName>
    <definedName name="_6PAGE_3" localSheetId="0">#REF!</definedName>
    <definedName name="_6PAGE_3">#REF!</definedName>
    <definedName name="_7PAGE_4" localSheetId="1">'February 24'!$A$244:$AC$358</definedName>
    <definedName name="_7PAGE_4" localSheetId="0">'November 23'!$A$243:$AC$357</definedName>
    <definedName name="_8PAGE_4" localSheetId="1">#REF!</definedName>
    <definedName name="_8PAGE_4" localSheetId="0">#REF!</definedName>
    <definedName name="_8PAGE_4">#REF!</definedName>
    <definedName name="_xlnm.Print_Area" localSheetId="1">'February 24'!$A$1:$AC$359</definedName>
    <definedName name="_xlnm.Print_Area" localSheetId="0">'November 23'!$A$1:$AC$358</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52" i="21" l="1"/>
  <c r="Z262" i="21"/>
  <c r="Z85" i="21" l="1"/>
  <c r="AB42" i="21" l="1"/>
  <c r="AB41" i="21"/>
  <c r="AB35" i="21"/>
  <c r="AB239" i="21" l="1"/>
  <c r="AB237" i="21"/>
  <c r="AB231" i="21"/>
  <c r="AB178" i="21"/>
  <c r="AB91" i="21"/>
  <c r="AB77" i="21"/>
  <c r="AB76" i="21"/>
  <c r="Z87" i="21"/>
  <c r="Z75" i="21"/>
  <c r="T57" i="21"/>
  <c r="AB31" i="21"/>
  <c r="P31" i="21"/>
  <c r="F31" i="21"/>
  <c r="R30" i="21"/>
  <c r="P30" i="21"/>
  <c r="N30" i="21"/>
  <c r="L30" i="21"/>
  <c r="J30" i="21"/>
  <c r="H30" i="21"/>
  <c r="F30" i="21"/>
  <c r="X47" i="21" l="1"/>
  <c r="AB211" i="21"/>
  <c r="AB212" i="21" s="1"/>
  <c r="AB188" i="21"/>
  <c r="AB193" i="21"/>
  <c r="AB185" i="21"/>
  <c r="AB177" i="21"/>
  <c r="AB176" i="21" l="1"/>
  <c r="AB150" i="21"/>
  <c r="AB149" i="21"/>
  <c r="AB138" i="21"/>
  <c r="AB57" i="20"/>
  <c r="AB30" i="21"/>
  <c r="Z217" i="21" l="1"/>
  <c r="Y217" i="21"/>
  <c r="Y219" i="21" s="1"/>
  <c r="AB201" i="21"/>
  <c r="AB209" i="21"/>
  <c r="AB162" i="21"/>
  <c r="AB159" i="21"/>
  <c r="AB139" i="21"/>
  <c r="AB146" i="21" s="1"/>
  <c r="AA341" i="21"/>
  <c r="Z341" i="21"/>
  <c r="Y341" i="21"/>
  <c r="X341" i="21"/>
  <c r="Y268" i="21" s="1"/>
  <c r="AA329" i="21"/>
  <c r="Z329" i="21"/>
  <c r="Y329" i="21"/>
  <c r="X329" i="21"/>
  <c r="AA319" i="21"/>
  <c r="Z319" i="21"/>
  <c r="Y319" i="21"/>
  <c r="X319" i="21"/>
  <c r="Y267" i="21" s="1"/>
  <c r="Z307" i="21"/>
  <c r="AA303" i="21" s="1"/>
  <c r="X307" i="21"/>
  <c r="Y305" i="21" s="1"/>
  <c r="Z293" i="21"/>
  <c r="X293" i="21"/>
  <c r="Z292" i="21"/>
  <c r="X292" i="21"/>
  <c r="Z291" i="21"/>
  <c r="X291" i="21"/>
  <c r="Z290" i="21"/>
  <c r="X290" i="21"/>
  <c r="Z289" i="21"/>
  <c r="X289" i="21"/>
  <c r="Z288" i="21"/>
  <c r="X288" i="21"/>
  <c r="Z287" i="21"/>
  <c r="X287" i="21"/>
  <c r="Z286" i="21"/>
  <c r="X286" i="21"/>
  <c r="Z272" i="21"/>
  <c r="Z273" i="21" s="1"/>
  <c r="Z270" i="21"/>
  <c r="Z269" i="21"/>
  <c r="Z267" i="21"/>
  <c r="AB226" i="21"/>
  <c r="Z219" i="21"/>
  <c r="Y220" i="21" s="1"/>
  <c r="AB218" i="21"/>
  <c r="Y216" i="21"/>
  <c r="AB203" i="21"/>
  <c r="AB202" i="21"/>
  <c r="AB195" i="21"/>
  <c r="AB196" i="21" s="1"/>
  <c r="AB187" i="21"/>
  <c r="AB186" i="21"/>
  <c r="AB172" i="21"/>
  <c r="AB171" i="21"/>
  <c r="B134" i="21"/>
  <c r="B243" i="21" s="1"/>
  <c r="B358" i="21" s="1"/>
  <c r="Z130" i="21"/>
  <c r="Z100" i="21"/>
  <c r="AB130" i="21"/>
  <c r="Z86" i="21"/>
  <c r="AB82" i="21"/>
  <c r="T69" i="21"/>
  <c r="X64" i="21"/>
  <c r="AB64" i="21" s="1"/>
  <c r="AB63" i="21"/>
  <c r="Z60" i="21"/>
  <c r="X60" i="21"/>
  <c r="V60" i="21"/>
  <c r="P60" i="21"/>
  <c r="P66" i="21" s="1"/>
  <c r="AB58" i="21"/>
  <c r="T60" i="21"/>
  <c r="X48" i="21"/>
  <c r="N31" i="21"/>
  <c r="L31" i="21"/>
  <c r="J31" i="21"/>
  <c r="H31" i="21"/>
  <c r="AB29" i="21"/>
  <c r="AB236" i="20"/>
  <c r="AB230" i="20"/>
  <c r="Z251" i="20"/>
  <c r="AB204" i="21" l="1"/>
  <c r="Z344" i="21"/>
  <c r="R60" i="21"/>
  <c r="R66" i="21" s="1"/>
  <c r="AB57" i="21"/>
  <c r="AB60" i="21" s="1"/>
  <c r="AB66" i="21" s="1"/>
  <c r="Z346" i="21" s="1"/>
  <c r="AA305" i="21"/>
  <c r="AA301" i="21"/>
  <c r="Y298" i="21"/>
  <c r="Y299" i="21"/>
  <c r="Z343" i="21"/>
  <c r="Z345" i="21" s="1"/>
  <c r="Z73" i="21"/>
  <c r="Z74" i="21" s="1"/>
  <c r="AB163" i="21"/>
  <c r="AB165" i="21" s="1"/>
  <c r="Z295" i="21"/>
  <c r="AA287" i="21" s="1"/>
  <c r="AA293" i="21"/>
  <c r="Z348" i="21"/>
  <c r="AB217" i="21"/>
  <c r="AB85" i="21"/>
  <c r="AB87" i="21" s="1"/>
  <c r="AB131" i="21" s="1"/>
  <c r="AB173" i="21"/>
  <c r="Y302" i="21"/>
  <c r="Z268" i="21"/>
  <c r="Y303" i="21"/>
  <c r="AB219" i="21"/>
  <c r="AB180" i="21"/>
  <c r="Z250" i="21"/>
  <c r="X343" i="21"/>
  <c r="AA298" i="21"/>
  <c r="AA302" i="21"/>
  <c r="X295" i="21"/>
  <c r="Y292" i="21" s="1"/>
  <c r="Y300" i="21"/>
  <c r="Y304" i="21"/>
  <c r="AA299" i="21"/>
  <c r="AA300" i="21"/>
  <c r="AA304" i="21"/>
  <c r="Y301" i="21"/>
  <c r="AB41" i="20"/>
  <c r="AB235" i="21" l="1"/>
  <c r="AB233" i="21"/>
  <c r="Z131" i="21"/>
  <c r="Y307" i="21"/>
  <c r="AA286" i="21"/>
  <c r="AA288" i="21"/>
  <c r="AA290" i="21"/>
  <c r="AA289" i="21"/>
  <c r="AA291" i="21"/>
  <c r="AA292" i="21"/>
  <c r="AA307" i="21"/>
  <c r="Y291" i="21"/>
  <c r="Y289" i="21"/>
  <c r="Y293" i="21"/>
  <c r="Y286" i="21"/>
  <c r="Y287" i="21"/>
  <c r="Y290" i="21"/>
  <c r="Y288" i="21"/>
  <c r="Z130" i="20"/>
  <c r="AB177" i="20" s="1"/>
  <c r="AA295" i="21" l="1"/>
  <c r="Y295" i="21"/>
  <c r="AB91" i="20"/>
  <c r="AB130" i="20" s="1"/>
  <c r="AB76" i="20"/>
  <c r="AB77" i="20"/>
  <c r="V63" i="20"/>
  <c r="T57" i="20"/>
  <c r="R57" i="20"/>
  <c r="Z261" i="20" l="1"/>
  <c r="Z75" i="20"/>
  <c r="Z285" i="20"/>
  <c r="X285" i="20"/>
  <c r="Y215" i="20" l="1"/>
  <c r="F31" i="20" l="1"/>
  <c r="P31" i="20" l="1"/>
  <c r="AB179" i="20" l="1"/>
  <c r="AB29" i="20" l="1"/>
  <c r="AB35" i="20" s="1"/>
  <c r="X48" i="20" l="1"/>
  <c r="X64" i="20" l="1"/>
  <c r="Z73" i="20" s="1"/>
  <c r="Z74" i="20" s="1"/>
  <c r="AB210" i="20" l="1"/>
  <c r="AB211" i="20" s="1"/>
  <c r="AB201" i="20"/>
  <c r="AB194" i="20"/>
  <c r="AB195" i="20" s="1"/>
  <c r="AB186" i="20"/>
  <c r="AB185" i="20"/>
  <c r="AB172" i="20"/>
  <c r="AB171" i="20"/>
  <c r="AB150" i="20"/>
  <c r="AB139" i="20"/>
  <c r="AB146" i="20" s="1"/>
  <c r="AB187" i="20" l="1"/>
  <c r="AB149" i="20" l="1"/>
  <c r="AB138" i="20"/>
  <c r="AB30" i="20"/>
  <c r="Z328" i="20" l="1"/>
  <c r="X328" i="20"/>
  <c r="AA328" i="20" l="1"/>
  <c r="Y328" i="20"/>
  <c r="AB64" i="20" l="1"/>
  <c r="AB159" i="20" l="1"/>
  <c r="AA340" i="20"/>
  <c r="Z340" i="20"/>
  <c r="Z267" i="20" s="1"/>
  <c r="Y340" i="20"/>
  <c r="X340" i="20"/>
  <c r="Y267" i="20" s="1"/>
  <c r="AA318" i="20"/>
  <c r="Z318" i="20"/>
  <c r="Z266" i="20" s="1"/>
  <c r="Y318" i="20"/>
  <c r="X318" i="20"/>
  <c r="Y266" i="20" s="1"/>
  <c r="Z306" i="20"/>
  <c r="AA304" i="20" s="1"/>
  <c r="X306" i="20"/>
  <c r="Y304" i="20" s="1"/>
  <c r="Z292" i="20"/>
  <c r="X292" i="20"/>
  <c r="Z291" i="20"/>
  <c r="X291" i="20"/>
  <c r="Z290" i="20"/>
  <c r="X290" i="20"/>
  <c r="Z289" i="20"/>
  <c r="X289" i="20"/>
  <c r="Z288" i="20"/>
  <c r="X288" i="20"/>
  <c r="Z287" i="20"/>
  <c r="X287" i="20"/>
  <c r="Z286" i="20"/>
  <c r="X286" i="20"/>
  <c r="Z271" i="20"/>
  <c r="Z272" i="20" s="1"/>
  <c r="Z269" i="20"/>
  <c r="Z268" i="20"/>
  <c r="AB225" i="20"/>
  <c r="AB217" i="20"/>
  <c r="AB202" i="20"/>
  <c r="AB163" i="20"/>
  <c r="B134" i="20"/>
  <c r="B242" i="20" s="1"/>
  <c r="B357" i="20" s="1"/>
  <c r="Z100" i="20"/>
  <c r="Z86" i="20"/>
  <c r="AB82" i="20"/>
  <c r="AB85" i="20" s="1"/>
  <c r="AB87" i="20" s="1"/>
  <c r="Z85" i="20"/>
  <c r="T69" i="20"/>
  <c r="AB63" i="20"/>
  <c r="Z343" i="20" s="1"/>
  <c r="Z60" i="20"/>
  <c r="X60" i="20"/>
  <c r="V60" i="20"/>
  <c r="R60" i="20"/>
  <c r="R66" i="20" s="1"/>
  <c r="P60" i="20"/>
  <c r="P66" i="20" s="1"/>
  <c r="AB58" i="20"/>
  <c r="N31" i="20"/>
  <c r="L31" i="20"/>
  <c r="J31" i="20"/>
  <c r="H31" i="20"/>
  <c r="AB31" i="20" l="1"/>
  <c r="Z347" i="20" s="1"/>
  <c r="AB42" i="20"/>
  <c r="AB131" i="20"/>
  <c r="AB234" i="20"/>
  <c r="AB232" i="20"/>
  <c r="X342" i="20"/>
  <c r="Y297" i="20"/>
  <c r="AA298" i="20"/>
  <c r="Y301" i="20"/>
  <c r="AA301" i="20"/>
  <c r="Z246" i="20"/>
  <c r="AA302" i="20"/>
  <c r="AA299" i="20"/>
  <c r="Z87" i="20"/>
  <c r="Z131" i="20" s="1"/>
  <c r="AA300" i="20"/>
  <c r="AA303" i="20"/>
  <c r="Z342" i="20"/>
  <c r="AA297" i="20"/>
  <c r="Z294" i="20"/>
  <c r="Y299" i="20"/>
  <c r="X294" i="20"/>
  <c r="Y303" i="20"/>
  <c r="AB203" i="20"/>
  <c r="AB165" i="20"/>
  <c r="AB60" i="20"/>
  <c r="AB66" i="20" s="1"/>
  <c r="Z345" i="20" s="1"/>
  <c r="T60" i="20"/>
  <c r="Y298" i="20"/>
  <c r="Y300" i="20"/>
  <c r="Y302" i="20"/>
  <c r="Y290" i="20" l="1"/>
  <c r="Y285" i="20"/>
  <c r="Z344" i="20"/>
  <c r="AA289" i="20"/>
  <c r="AA286" i="20"/>
  <c r="AA285" i="20"/>
  <c r="AA287" i="20"/>
  <c r="AA306" i="20"/>
  <c r="Y292" i="20"/>
  <c r="Z249" i="20"/>
  <c r="AA290" i="20"/>
  <c r="AA291" i="20"/>
  <c r="AA288" i="20"/>
  <c r="AA292" i="20"/>
  <c r="Y289" i="20"/>
  <c r="Y288" i="20"/>
  <c r="Y287" i="20"/>
  <c r="Y286" i="20"/>
  <c r="Y291" i="20"/>
  <c r="Y306" i="20"/>
  <c r="AA294" i="20" l="1"/>
  <c r="Y294" i="20"/>
  <c r="AB173" i="20" l="1"/>
  <c r="Y218" i="20" l="1"/>
  <c r="Z218" i="20"/>
  <c r="Y219" i="20" l="1"/>
  <c r="AB216" i="20"/>
  <c r="AB218" i="20"/>
</calcChain>
</file>

<file path=xl/sharedStrings.xml><?xml version="1.0" encoding="utf-8"?>
<sst xmlns="http://schemas.openxmlformats.org/spreadsheetml/2006/main" count="994" uniqueCount="344">
  <si>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</si>
  <si>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</si>
  <si>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</si>
  <si>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</si>
  <si>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</si>
  <si>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</si>
  <si>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</si>
  <si>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</si>
  <si>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</si>
  <si>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</si>
  <si>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</si>
  <si>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</si>
  <si>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</si>
  <si>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</si>
  <si>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</si>
  <si>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</si>
  <si>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</si>
  <si>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</si>
  <si>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</si>
  <si>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</si>
  <si>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</si>
  <si>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</si>
  <si>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</si>
  <si>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</si>
  <si>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</si>
  <si>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Final income for distribution this period</t>
  </si>
  <si>
    <t>Third Party payments for Corporation Tax and VAT</t>
  </si>
  <si>
    <t>Principal payments made from Principal Income:</t>
  </si>
  <si>
    <t>Total payments to be made this quarter</t>
  </si>
  <si>
    <t>Total closing cash balance</t>
  </si>
  <si>
    <t>Available Credit Enhancement</t>
  </si>
  <si>
    <t>PDL Replenishment</t>
  </si>
  <si>
    <t>Principal Deficiency Ledger (PDL)</t>
  </si>
  <si>
    <t>Opening PDL Balance</t>
  </si>
  <si>
    <t>Losses this quarter</t>
  </si>
  <si>
    <t>Total PDL balance</t>
  </si>
  <si>
    <t>Closing PDL Balance</t>
  </si>
  <si>
    <t xml:space="preserve">Cash Flow Interest Coverage </t>
  </si>
  <si>
    <t>Cover Ratio for Class A Notes (at last Interest Payment Date)</t>
  </si>
  <si>
    <t xml:space="preserve">Cover Ratio for Class A Notes (cumulative) </t>
  </si>
  <si>
    <t>Collateral Level Data</t>
  </si>
  <si>
    <t>Original Weighted Average Yield</t>
  </si>
  <si>
    <t>Current Weighted Average Yield</t>
  </si>
  <si>
    <t>Original Weighted Average Maturity</t>
  </si>
  <si>
    <t>Current Weighted Average Maturity</t>
  </si>
  <si>
    <t>Quarterly Prepayment Rate</t>
  </si>
  <si>
    <t>Life Time Prepayment Rate</t>
  </si>
  <si>
    <t>Delinquency Status</t>
  </si>
  <si>
    <t>Enforcements in Progress</t>
  </si>
  <si>
    <t>Enforcements Completed</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</si>
  <si>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</si>
  <si>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</si>
  <si>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</si>
  <si>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</si>
  <si>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</si>
  <si>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</si>
  <si>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</si>
  <si>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</si>
  <si>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</si>
  <si>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</si>
  <si>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</si>
  <si>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</si>
  <si>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</si>
  <si>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</si>
  <si>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</si>
  <si>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</si>
  <si>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</si>
  <si>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</si>
  <si>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</si>
  <si>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</si>
  <si>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</si>
  <si>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</si>
  <si>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</si>
  <si>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</si>
  <si>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</si>
  <si>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</si>
  <si>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</si>
  <si>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</si>
  <si>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</si>
  <si>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</si>
  <si>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</si>
  <si>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</si>
  <si>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</si>
  <si>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</si>
  <si>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</si>
  <si>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</si>
  <si>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</si>
  <si>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</si>
  <si>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</si>
  <si>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</si>
  <si>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</si>
  <si>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</si>
  <si>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</si>
  <si>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Appointment of a Receiver of Rent</t>
  </si>
  <si>
    <t>+44 (0) 121 712 2315</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</si>
  <si>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</si>
  <si>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</si>
  <si>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</si>
  <si>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</si>
  <si>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</si>
  <si>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</si>
  <si>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</si>
  <si>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</si>
  <si>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</si>
  <si>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</si>
  <si>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 xml:space="preserve">FOR ADDITIONAL INFORMATION ON THE UNDERLYING ASSETS, PLEASE REFER TO THE "POOL TABLES" AND "SUMMARY" SECTIONS POSTED ON THE PARAGON WEBSITE  </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</si>
  <si>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</si>
  <si>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</si>
  <si>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</si>
  <si>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</si>
  <si>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</si>
  <si>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</si>
  <si>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</si>
  <si>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</si>
  <si>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</si>
  <si>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</si>
  <si>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Swap Receipts</t>
  </si>
  <si>
    <t>Delinquency Summary (For Receiver of Rent Cases)</t>
  </si>
  <si>
    <t>+44 (0) 121 712 3896</t>
  </si>
  <si>
    <t>N/A: Sequential Paydown</t>
  </si>
  <si>
    <t>Possession Properties Sold</t>
  </si>
  <si>
    <t>Delinquency Summary</t>
  </si>
  <si>
    <t>Unrated</t>
  </si>
  <si>
    <t>PM (2010) Ltd</t>
  </si>
  <si>
    <t>Class A Note Interest</t>
  </si>
  <si>
    <t>Issuer Profit Amount</t>
  </si>
  <si>
    <t>Swap Retention fund</t>
  </si>
  <si>
    <t>Original Weighted Average Note Coupon</t>
  </si>
  <si>
    <t>Current Weighted Average Note Coupon</t>
  </si>
  <si>
    <t>Properties Sold by Mortgagee - Outstanding Principal Balance</t>
  </si>
  <si>
    <t>This Quarter's Scheduled Repayments</t>
  </si>
  <si>
    <t>This Quarter's Unscheduled / Redemptions</t>
  </si>
  <si>
    <t>Issuer Services Provider Fee</t>
  </si>
  <si>
    <t>Total Mortgage Assets</t>
  </si>
  <si>
    <t>Class B Notes</t>
  </si>
  <si>
    <t>Class C Notes</t>
  </si>
  <si>
    <t>Class B Note repayment</t>
  </si>
  <si>
    <t>Class C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</si>
  <si>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</si>
  <si>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</si>
  <si>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</si>
  <si>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</si>
  <si>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Stated Maturity - Class B Notes</t>
  </si>
  <si>
    <t>Stated Maturity - Class C Notes</t>
  </si>
  <si>
    <t>Class B Note Interest</t>
  </si>
  <si>
    <t>Class C Note Interest</t>
  </si>
  <si>
    <t>Andrew Kitching, 51 Homer Road, Solihull, West Midlands, B91 3QJ</t>
  </si>
  <si>
    <t>Jimmy Giles, 51 Homer Road, Solihull, West Midlands, B91 3QJ</t>
  </si>
  <si>
    <t>Moody's Rating at Closing</t>
  </si>
  <si>
    <t>Current Moody's Rating</t>
  </si>
  <si>
    <t>PM (2010) Mandatory Further Advances</t>
  </si>
  <si>
    <t>PM (2010) Discretionary Further Advances</t>
  </si>
  <si>
    <t>Fitch Rating at Closing</t>
  </si>
  <si>
    <t>Current Fitch Rating</t>
  </si>
  <si>
    <t>Optional Redemption (Call)  Dates</t>
  </si>
  <si>
    <t>Class Z Notes</t>
  </si>
  <si>
    <t>Class Z Note Interest and Deferred Interest</t>
  </si>
  <si>
    <t>Class Z Note repayment</t>
  </si>
  <si>
    <t>Cover Ratio for Class Z Notes (at last Interest Payment Date)</t>
  </si>
  <si>
    <t xml:space="preserve">Cover Ratio for Class Z Notes (cumulative) </t>
  </si>
  <si>
    <t>Stated Maturity - Class Z Notes</t>
  </si>
  <si>
    <t>Aggregate Principal Balance of Repurchased Loans (during related Collection Period)</t>
  </si>
  <si>
    <t>http://www.paragonbankinggroup.co.uk</t>
  </si>
  <si>
    <t>andrew.kitching@paragonbank.co.uk</t>
  </si>
  <si>
    <t>jimmy.giles@paragonbank.co.uk</t>
  </si>
  <si>
    <t>Class D Notes</t>
  </si>
  <si>
    <t>Mandatory Further Advance Pre Funding Reserve</t>
  </si>
  <si>
    <t>Class D Note repayment</t>
  </si>
  <si>
    <t>Mandatory Further Advance Pre Funding Reserve Ledger (MFAPFRL)</t>
  </si>
  <si>
    <t>Mandatory Further Advance Pre Funding Reserve utilised this quarter</t>
  </si>
  <si>
    <t xml:space="preserve">Closing Mandatory Further Advance Pre Funding Reserve </t>
  </si>
  <si>
    <t>Cover Ratio for Class D Notes (at last Interest Payment Date)</t>
  </si>
  <si>
    <t xml:space="preserve">Cover Ratio for Class D Notes (cumulative) </t>
  </si>
  <si>
    <t>Stated Maturity - Class D Notes</t>
  </si>
  <si>
    <t>Class D Note Interest</t>
  </si>
  <si>
    <t>Class S Notes</t>
  </si>
  <si>
    <t>Class S VFN Notes</t>
  </si>
  <si>
    <t>RC1a Residential Certificates</t>
  </si>
  <si>
    <t>RC1b Residential Certificates</t>
  </si>
  <si>
    <t>RC2a Residential Certificates</t>
  </si>
  <si>
    <t>RC2b Residential Certificates</t>
  </si>
  <si>
    <t>Class A, B, C, D, Z, S and SVFN Interest Calculated on</t>
  </si>
  <si>
    <t>Surplus Income diverted to Principal (On or after the Step Up Date)</t>
  </si>
  <si>
    <t>Class S Note repayment</t>
  </si>
  <si>
    <t>General Reserve Fund</t>
  </si>
  <si>
    <t>General Reserve Fund at Closing</t>
  </si>
  <si>
    <t>Class A and Class B Liquidity Reserve Fund</t>
  </si>
  <si>
    <t xml:space="preserve">Mortgage Margin Reserve Fund </t>
  </si>
  <si>
    <t>Stated Maturity - Class S Notes</t>
  </si>
  <si>
    <t>Stated Maturity - Class S VFN Notes</t>
  </si>
  <si>
    <t>Class A, B, C, D, Z, S and SVFN Interest Payment Cycle</t>
  </si>
  <si>
    <t>Determination Event for Paying Class B, C, D, Z, S and SVFN Notes</t>
  </si>
  <si>
    <t xml:space="preserve">Class A Note Interest </t>
  </si>
  <si>
    <t xml:space="preserve">Class A and Class B Liquidity Reserve Fund at Closing </t>
  </si>
  <si>
    <t>General Reserve Fund replenishment to the General Reserve Fund Required Amount</t>
  </si>
  <si>
    <t>Class A and B Liquidity Reserve Fund replenishment to the Class A and B Liquidity Reserve Fund Required Amount</t>
  </si>
  <si>
    <t>Closing General Reserve Fund Balance</t>
  </si>
  <si>
    <t>Closing Class A and Class B Liquidity Reserve Fund Balance</t>
  </si>
  <si>
    <t>Last Quarter closing Class A and B Liquidity Reserve Fund Balance (1.50% of the Class A and B Notes outstanding)</t>
  </si>
  <si>
    <t>Last Quarter closing General Reserve Fund Balance (1.50% of the Class C and D Notes outstanding)</t>
  </si>
  <si>
    <t xml:space="preserve">Mortgage Margin Reserve Fund Discretionary Fund </t>
  </si>
  <si>
    <t>Closing Mortgage Margin Reserve Fund Balance</t>
  </si>
  <si>
    <t>Mortgage Margin Reserve Fund Discretionary Amount at Closing</t>
  </si>
  <si>
    <t>Closing Mortgage Margin Reserve Fund Discretionary Amount Balance</t>
  </si>
  <si>
    <t>Last Quarter Mortgage Margin Reserve Fund Balance</t>
  </si>
  <si>
    <t>Last Quarter Mortgage Margin Reserve Fund Discretionary Amount balance</t>
  </si>
  <si>
    <t xml:space="preserve">Conversion Margin Reserve Fund </t>
  </si>
  <si>
    <t>Last Quarter Conversion Margin Reserve Fund Balance</t>
  </si>
  <si>
    <t>Conversion Margin Reserve Fund Discretionary Amount at Closing</t>
  </si>
  <si>
    <t xml:space="preserve">Last quarter Conversion Margin Reserve Fund Discretionary Amount balance </t>
  </si>
  <si>
    <t>Closing Conversion Margin Reserve Fund Discretionary Amount Balance</t>
  </si>
  <si>
    <t>AAA</t>
  </si>
  <si>
    <t>AA</t>
  </si>
  <si>
    <t>Aaa</t>
  </si>
  <si>
    <t>Aa1</t>
  </si>
  <si>
    <t>Class A and B Liquidity Reserve Fund Release Amount / Excess Amount</t>
  </si>
  <si>
    <t>General Reserve Fund Release Amount / Excess Amount</t>
  </si>
  <si>
    <t>Residual Certificates Payments (prior to but excluding the Step Up Date)</t>
  </si>
  <si>
    <t>Principal to meet Senior Expenses Deficit</t>
  </si>
  <si>
    <t>Amounts credited to the Mortgage Margin Reserve Fund during the period</t>
  </si>
  <si>
    <t>Amounts credited to the Mortgage MRF Discretionary Fund from Revenue during the period</t>
  </si>
  <si>
    <t xml:space="preserve">Scheduled Conversion Margin Reserve Fund Release Amount to the Revenue Ledger </t>
  </si>
  <si>
    <t>Amounts credited to the Conversion MRF Discretionary Fund from Revenue during the period</t>
  </si>
  <si>
    <t>Interest Rate Converted Mortgage Release Amount and any excess</t>
  </si>
  <si>
    <t>Amounts credited to the Mortgage MRF from the Mortgage MRF Discretionary Fund during the period</t>
  </si>
  <si>
    <t>Amounts credited to the Conversion MRF from the Conversion MRF Discretionary Fund during the period</t>
  </si>
  <si>
    <t xml:space="preserve">Scheduled Mortgage Margin Reserve Fund Release Amount to the Revenue Ledger </t>
  </si>
  <si>
    <t>Mandatory and Discretionary Further Advances (FA's)</t>
  </si>
  <si>
    <t>Total FA's permitted</t>
  </si>
  <si>
    <t>FA's made to last quarter</t>
  </si>
  <si>
    <t>FA's made this quarter</t>
  </si>
  <si>
    <t>Total FA's made to date</t>
  </si>
  <si>
    <t>Remaining permitted FA's</t>
  </si>
  <si>
    <t>DFA's</t>
  </si>
  <si>
    <t>MFA's</t>
  </si>
  <si>
    <t>Total Class A , B, C , D and Z Note Principal</t>
  </si>
  <si>
    <t>Scheduled Mortgage Margin Reserve Fund Release Amount and any excess</t>
  </si>
  <si>
    <t xml:space="preserve">Senior Administration Fee to PM (2010)/ PB / Substitute Administrator Facilitator / Out of pocket expenses / Senior Expenses </t>
  </si>
  <si>
    <t xml:space="preserve">Drawings this quarter to fund: </t>
  </si>
  <si>
    <t>Mandatory Further Advance Pre Funding Reserve Diverted to the Principal Ledger</t>
  </si>
  <si>
    <t>Senior Expenses</t>
  </si>
  <si>
    <t>Excess amount released to the Revenue Ledger</t>
  </si>
  <si>
    <t>Current Outstanding Class B, C, D and Z Notes as a percentage of the Current Outstanding Class A Notes</t>
  </si>
  <si>
    <t xml:space="preserve">Class B, C, D and Z Notes as a percentage of the Class A Notes at issue </t>
  </si>
  <si>
    <t>400bp</t>
  </si>
  <si>
    <t>Amounts due to Administrators and Paragon Corporate Services Provider</t>
  </si>
  <si>
    <t>Amounts credited to the Conversion Margin Reserve Fund during the period</t>
  </si>
  <si>
    <t xml:space="preserve">Class S Note Interest </t>
  </si>
  <si>
    <t>Class S Note Principal</t>
  </si>
  <si>
    <t xml:space="preserve">Class S VFN Note Interest </t>
  </si>
  <si>
    <t>Class S VFN Note Principal</t>
  </si>
  <si>
    <t>Aggregate Balance of Substituted Loans</t>
  </si>
  <si>
    <t>Paragon Bank Mandatory Further Advances</t>
  </si>
  <si>
    <t>Paragon Bank Discretionary Further Advances</t>
  </si>
  <si>
    <t>Paragon Bank</t>
  </si>
  <si>
    <t>Total Hedge Amount</t>
  </si>
  <si>
    <t>Over (+) / Under (-) Hedging</t>
  </si>
  <si>
    <t>Hedging Corridor</t>
  </si>
  <si>
    <t>PDL replenishment (-) from Revenue income / Recovery (+) to Revenue income</t>
  </si>
  <si>
    <t>Mortgage MRF Discretionary Amount (prior to the Step Up Date)</t>
  </si>
  <si>
    <t>Conversion MRF Discretionary Amount (prior to the Step Up Date)</t>
  </si>
  <si>
    <t>Legal Entity Identifier (LEI)</t>
  </si>
  <si>
    <t>Weighted Average Swap Rate</t>
  </si>
  <si>
    <t>Rented</t>
  </si>
  <si>
    <t>Vacant - to be let</t>
  </si>
  <si>
    <t>Vacant - to be sold</t>
  </si>
  <si>
    <t>Property Rented/For Sale</t>
  </si>
  <si>
    <t>Sold - Contracts Exchanged</t>
  </si>
  <si>
    <t>Receiver of Rent Cases by Current Status, as at the PDD</t>
  </si>
  <si>
    <t xml:space="preserve">Strategic review </t>
  </si>
  <si>
    <t>Class A Notes</t>
  </si>
  <si>
    <t>Class A Note repayment</t>
  </si>
  <si>
    <t xml:space="preserve">Total Current Balance of Fixed Rate Assets </t>
  </si>
  <si>
    <t>Retention Requirement under Article 6 of Regulation (EU) 2017/2402 (the "Securitisation Regulation") held by Paragon Bank PLC</t>
  </si>
  <si>
    <t>Mortgage Margin Reserve Fund Required Amount at Closing</t>
  </si>
  <si>
    <t>Conversion Margin Reserve Fund Discretionary Fund</t>
  </si>
  <si>
    <t>Conversion Margin Reserve Fund Amount at Closing</t>
  </si>
  <si>
    <t>Accrued Arrears and Interest not Sold to the Issuer</t>
  </si>
  <si>
    <t>Paragon Mortgages (No.29) PLC</t>
  </si>
  <si>
    <t>This performance report is issued by Paragon Mortgages (2010) Limited for and on behalf of Paragon Mortgages (No.29) PLC</t>
  </si>
  <si>
    <t>PM29 PLC</t>
  </si>
  <si>
    <t>Retained Principal Ledger / Available Redemption Funds</t>
  </si>
  <si>
    <t>Cash debited to Retained Principal / Principal Ledger to purchase Mortgages</t>
  </si>
  <si>
    <t>Retained Principal Release Amount</t>
  </si>
  <si>
    <t>Mortgages Purchased during the period</t>
  </si>
  <si>
    <t>Retained Principal Ledger</t>
  </si>
  <si>
    <t>Retained Principal Ledger (RPL)</t>
  </si>
  <si>
    <t>Opening Retained Principal Ledger Balance</t>
  </si>
  <si>
    <t>Retained Principal Receipts in the period</t>
  </si>
  <si>
    <t xml:space="preserve">Retained Principal Release Amount to form part of the Available Redemption Funds </t>
  </si>
  <si>
    <t>Closing Retained Principal Ledger Balance</t>
  </si>
  <si>
    <t xml:space="preserve">Retained Principal Ledger and MFAPFRL </t>
  </si>
  <si>
    <t>Mandatory Further Advance Pre Funding Reserve at Closing</t>
  </si>
  <si>
    <t>213800TFGNBVXRJ79N05</t>
  </si>
  <si>
    <t>XS2666574129</t>
  </si>
  <si>
    <t>XS2666572008</t>
  </si>
  <si>
    <t>XS2666572180</t>
  </si>
  <si>
    <t>XS2666572263</t>
  </si>
  <si>
    <t>XS2666572347</t>
  </si>
  <si>
    <t>XS2666572420</t>
  </si>
  <si>
    <t>XS2666574715</t>
  </si>
  <si>
    <t>XS2666574806</t>
  </si>
  <si>
    <t>XS2666574988</t>
  </si>
  <si>
    <t>XS2666575019</t>
  </si>
  <si>
    <t>A-</t>
  </si>
  <si>
    <t>B+</t>
  </si>
  <si>
    <t>Aa2</t>
  </si>
  <si>
    <t>A2</t>
  </si>
  <si>
    <t>PM29 INVESTOR REPORT QUARTER ENDING NOVEMBER 2023</t>
  </si>
  <si>
    <t>120bp</t>
  </si>
  <si>
    <t>190bp</t>
  </si>
  <si>
    <t>275bp</t>
  </si>
  <si>
    <t>380bp</t>
  </si>
  <si>
    <t>180bp</t>
  </si>
  <si>
    <t>285bp</t>
  </si>
  <si>
    <t>375bp</t>
  </si>
  <si>
    <t>480bp</t>
  </si>
  <si>
    <t>Trustee Fee/Costs and Expenses claimed by Intertrust Corporate Services Provider</t>
  </si>
  <si>
    <t xml:space="preserve">PM29 S VFN NOTES </t>
  </si>
  <si>
    <t>PM(2010)/PB Mandatory Further Advance Pre Funding Reserve diverted to Principal</t>
  </si>
  <si>
    <t xml:space="preserve">Funding of the PM(2010)/PB Mandatory Further Advances </t>
  </si>
  <si>
    <t>Principal to meet Senior Expenses / Senior and Junior Note Interest</t>
  </si>
  <si>
    <t>Revenue payments made or accrued from Revenue Income:** see footnote</t>
  </si>
  <si>
    <t>Revenue adjustment for payment of Accrued Arrears and Interest Sold at closing/mortgage sale dates</t>
  </si>
  <si>
    <t>Principal Receipts to Revenue to fund Senior and Junior Expenses Deficit</t>
  </si>
  <si>
    <t xml:space="preserve">During the period, a direct payment (and not through the PM29 Revenue Priority of Payments on an Interest Payment Date) was made to Pargaon Bank in connection with the adjustment to the value of PM29 Swap Fees, in accordance with the underlying PM29 documents.    </t>
  </si>
  <si>
    <t xml:space="preserve">PM29 has a short first Collection Period (1st November 2023 - 30th November 2023) and a short first Interest Period (1st November 2023 to 14th December 2023). The first Collection Period (cash receipts) contains 30 days, whereas the first Interest Period (the liabilities) has 44 days. </t>
  </si>
  <si>
    <t>Current Spread *</t>
  </si>
  <si>
    <t>Original Spread *</t>
  </si>
  <si>
    <t xml:space="preserve">* The negative spread has been capped at zero in rows 247 and 250. The swap receipts in respect of the fixed rate assets and the respective release (if any) from the conversion margin reserve fund to the Revenue Ledger are not included in the weighted average interest charging rate. This is the reason for </t>
  </si>
  <si>
    <t xml:space="preserve">reporting on the revenue as a % of the assets in the row 251, which will be reflected in the excess spread from the PM29 revenue priority of payments in future Interest Payment Dates. </t>
  </si>
  <si>
    <t xml:space="preserve">For future periods, this will even itself out as the Collection Period  and Interest Period will contain 90 days in both respective periods for the purpsoes of the PM29 Principal and Revenue priority of payments. </t>
  </si>
  <si>
    <t>Class D Note Interest shortfall/deferral and the deferral of the  Class Z, Class S and Class VFN Interest</t>
  </si>
  <si>
    <t xml:space="preserve">Due to the first period's extra 14 days of funding (1st November 2023 - 14th November 2023), there was insufficient Revenue to pay all of the Class D Note interest (£159,000 interest shortfall), and all of the Class Z, Class S Notes and the Class VFN Notes in accordance with the PM29 revemue priority of payments on the PM29 December 2023 IPD.   </t>
  </si>
  <si>
    <t xml:space="preserve">The interest on the remaining Class D interest Notes and all ot the interest on the Class Z, the Class S and the Class S VFN Notes from the December 2023 IPD will be deferrred until the next PM29 Interest Payment Date falling on 15 March 2024. </t>
  </si>
  <si>
    <t>PM29 INVESTOR REPORT QUARTER ENDING FEBRUARY 2024</t>
  </si>
  <si>
    <t>Mandatory Further Advance Pre Funding Reserve at last quarter end</t>
  </si>
  <si>
    <t xml:space="preserve">** The negative spread has been capped at zero in rows 247 and 250. The swap receipts in respect of the fixed rate assets and the respective release (if any) from the conversion margin reserve fund to the Revenue Ledger are not included in the weighted average interest charging rate. This is the reason for </t>
  </si>
  <si>
    <t>Current Spread **</t>
  </si>
  <si>
    <t>Original Spread **</t>
  </si>
  <si>
    <t>Total Hedge Amount*</t>
  </si>
  <si>
    <t>Retained Principal used to purchase Mortgages in the period</t>
  </si>
  <si>
    <t>* Total Hedge Amount split: NatWest = 50.03%,  Santander = 49.97%</t>
  </si>
  <si>
    <t>The value of the PM29 Class S VFN Notes following the direct repayment is £78,942,000 which is reported in row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</si>
</sst>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 numFmtId="172" formatCode="0.000%"/>
  </numFmts>
  <fonts count="33" x14ac:knownFonts="1">
    <font>
      <sz val="12"/>
      <name val="Arial"/>
    </font>
    <font>
      <u/>
      <sz val="8.4"/>
      <color indexed="12"/>
      <name val="Arial"/>
      <family val="2"/>
    </font>
    <font>
      <sz val="12"/>
      <name val="Arial"/>
      <family val="2"/>
    </font>
    <font>
      <sz val="12"/>
      <name val="Calibri"/>
      <family val="2"/>
      <scheme val="minor"/>
    </font>
    <font>
      <b/>
      <u/>
      <sz val="16"/>
      <color rgb="FF2D2926"/>
      <name val="Calibri"/>
      <family val="2"/>
      <scheme val="minor"/>
    </font>
    <font>
      <u/>
      <sz val="12"/>
      <name val="Calibri"/>
      <family val="2"/>
      <scheme val="minor"/>
    </font>
    <font>
      <b/>
      <sz val="12"/>
      <color rgb="FF89CB31"/>
      <name val="Calibri"/>
      <family val="2"/>
      <scheme val="minor"/>
    </font>
    <font>
      <b/>
      <i/>
      <sz val="10"/>
      <color rgb="FF2D2926"/>
      <name val="Calibri"/>
      <family val="2"/>
      <scheme val="minor"/>
    </font>
    <font>
      <b/>
      <i/>
      <sz val="10"/>
      <name val="Calibri"/>
      <family val="2"/>
      <scheme val="minor"/>
    </font>
    <font>
      <b/>
      <u/>
      <sz val="14"/>
      <color indexed="53"/>
      <name val="Calibri"/>
      <family val="2"/>
      <scheme val="minor"/>
    </font>
    <font>
      <b/>
      <u/>
      <sz val="12"/>
      <color rgb="FF89CB31"/>
      <name val="Calibri"/>
      <family val="2"/>
      <scheme val="minor"/>
    </font>
    <font>
      <b/>
      <sz val="12"/>
      <name val="Calibri"/>
      <family val="2"/>
      <scheme val="minor"/>
    </font>
    <font>
      <sz val="12"/>
      <color rgb="FF2D2926"/>
      <name val="Calibri"/>
      <family val="2"/>
      <scheme val="minor"/>
    </font>
    <font>
      <b/>
      <sz val="12"/>
      <color rgb="FF2D2926"/>
      <name val="Calibri"/>
      <family val="2"/>
      <scheme val="minor"/>
    </font>
    <font>
      <b/>
      <u/>
      <sz val="12"/>
      <color rgb="FF2D2926"/>
      <name val="Calibri"/>
      <family val="2"/>
      <scheme val="minor"/>
    </font>
    <font>
      <sz val="12"/>
      <color indexed="9"/>
      <name val="Calibri"/>
      <family val="2"/>
      <scheme val="minor"/>
    </font>
    <font>
      <b/>
      <sz val="12"/>
      <color indexed="9"/>
      <name val="Calibri"/>
      <family val="2"/>
      <scheme val="minor"/>
    </font>
    <font>
      <sz val="12"/>
      <color rgb="FF89CB31"/>
      <name val="Calibri"/>
      <family val="2"/>
      <scheme val="minor"/>
    </font>
    <font>
      <b/>
      <sz val="14"/>
      <color rgb="FF2D2926"/>
      <name val="Calibri"/>
      <family val="2"/>
      <scheme val="minor"/>
    </font>
    <font>
      <b/>
      <u/>
      <sz val="12"/>
      <color indexed="9"/>
      <name val="Calibri"/>
      <family val="2"/>
      <scheme val="minor"/>
    </font>
    <font>
      <sz val="12"/>
      <color indexed="8"/>
      <name val="Calibri"/>
      <family val="2"/>
      <scheme val="minor"/>
    </font>
    <font>
      <sz val="12"/>
      <color indexed="18"/>
      <name val="Calibri"/>
      <family val="2"/>
      <scheme val="minor"/>
    </font>
    <font>
      <b/>
      <u/>
      <sz val="12"/>
      <name val="Calibri"/>
      <family val="2"/>
      <scheme val="minor"/>
    </font>
    <font>
      <b/>
      <u/>
      <sz val="12"/>
      <color indexed="8"/>
      <name val="Calibri"/>
      <family val="2"/>
      <scheme val="minor"/>
    </font>
    <font>
      <b/>
      <sz val="12"/>
      <color indexed="8"/>
      <name val="Calibri"/>
      <family val="2"/>
      <scheme val="minor"/>
    </font>
    <font>
      <b/>
      <sz val="14"/>
      <color rgb="FF89CB31"/>
      <name val="Calibri"/>
      <family val="2"/>
      <scheme val="minor"/>
    </font>
    <font>
      <b/>
      <u/>
      <sz val="14"/>
      <color rgb="FF89CB31"/>
      <name val="Calibri"/>
      <family val="2"/>
      <scheme val="minor"/>
    </font>
    <font>
      <b/>
      <sz val="14"/>
      <color indexed="53"/>
      <name val="Calibri"/>
      <family val="2"/>
      <scheme val="minor"/>
    </font>
    <font>
      <b/>
      <sz val="12"/>
      <color indexed="18"/>
      <name val="Calibri"/>
      <family val="2"/>
      <scheme val="minor"/>
    </font>
    <font>
      <sz val="12"/>
      <color rgb="FFFF0000"/>
      <name val="Calibri"/>
      <family val="2"/>
      <scheme val="minor"/>
    </font>
    <font>
      <b/>
      <sz val="12"/>
      <color rgb="FFFF0000"/>
      <name val="Calibri"/>
      <family val="2"/>
      <scheme val="minor"/>
    </font>
    <font>
      <b/>
      <sz val="12"/>
      <color rgb="FF92D050"/>
      <name val="Calibri"/>
      <family val="2"/>
      <scheme val="minor"/>
    </font>
    <font>
      <b/>
      <u/>
      <sz val="12"/>
      <color rgb="FF92D050"/>
      <name val="Calibri"/>
      <family val="2"/>
      <scheme val="minor"/>
    </font>
  </fonts>
  <fills count="5">
    <fill>
      <patternFill patternType="none"/>
    </fill>
    <fill>
      <patternFill patternType="gray125"/>
    </fill>
    <fill>
      <patternFill patternType="solid">
        <fgColor indexed="38"/>
        <bgColor indexed="64"/>
      </patternFill>
    </fill>
    <fill>
      <patternFill patternType="solid">
        <fgColor rgb="FF89CB31"/>
        <bgColor indexed="64"/>
      </patternFill>
    </fill>
    <fill>
      <patternFill patternType="solid">
        <fgColor rgb="FFF4F4F4"/>
        <bgColor indexed="64"/>
      </patternFill>
    </fill>
  </fills>
  <borders count="29">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style="medium">
        <color indexed="8"/>
      </left>
      <right/>
      <top style="thin">
        <color rgb="FF969696"/>
      </top>
      <bottom style="thin">
        <color rgb="FF969696"/>
      </bottom>
      <diagonal/>
    </border>
    <border>
      <left/>
      <right/>
      <top style="thin">
        <color rgb="FF969696"/>
      </top>
      <bottom style="thin">
        <color rgb="FF969696"/>
      </bottom>
      <diagonal/>
    </border>
    <border>
      <left/>
      <right style="medium">
        <color indexed="8"/>
      </right>
      <top style="thin">
        <color rgb="FF969696"/>
      </top>
      <bottom style="thin">
        <color rgb="FF969696"/>
      </bottom>
      <diagonal/>
    </border>
    <border>
      <left/>
      <right/>
      <top style="thin">
        <color rgb="FF969696"/>
      </top>
      <bottom/>
      <diagonal/>
    </border>
    <border>
      <left/>
      <right/>
      <top style="thin">
        <color indexed="55"/>
      </top>
      <bottom/>
      <diagonal/>
    </border>
    <border>
      <left/>
      <right/>
      <top/>
      <bottom style="thin">
        <color rgb="FF969696"/>
      </bottom>
      <diagonal/>
    </border>
    <border>
      <left/>
      <right/>
      <top/>
      <bottom style="thin">
        <color indexed="55"/>
      </bottom>
      <diagonal/>
    </border>
    <border>
      <left style="medium">
        <color indexed="8"/>
      </left>
      <right/>
      <top style="thin">
        <color indexed="23"/>
      </top>
      <bottom style="thin">
        <color indexed="23"/>
      </bottom>
      <diagonal/>
    </border>
    <border>
      <left/>
      <right/>
      <top style="thin">
        <color indexed="23"/>
      </top>
      <bottom style="thin">
        <color indexed="23"/>
      </bottom>
      <diagonal/>
    </border>
    <border>
      <left/>
      <right style="medium">
        <color indexed="8"/>
      </right>
      <top style="thin">
        <color indexed="55"/>
      </top>
      <bottom/>
      <diagonal/>
    </border>
    <border>
      <left/>
      <right style="medium">
        <color indexed="8"/>
      </right>
      <top/>
      <bottom style="thin">
        <color indexed="55"/>
      </bottom>
      <diagonal/>
    </border>
    <border>
      <left style="medium">
        <color indexed="8"/>
      </left>
      <right/>
      <top/>
      <bottom style="thin">
        <color indexed="55"/>
      </bottom>
      <diagonal/>
    </border>
    <border>
      <left style="medium">
        <color indexed="8"/>
      </left>
      <right/>
      <top style="thin">
        <color indexed="55"/>
      </top>
      <bottom/>
      <diagonal/>
    </border>
    <border>
      <left/>
      <right style="medium">
        <color theme="1"/>
      </right>
      <top style="thin">
        <color indexed="55"/>
      </top>
      <bottom style="medium">
        <color theme="1"/>
      </bottom>
      <diagonal/>
    </border>
    <border>
      <left/>
      <right/>
      <top style="thin">
        <color indexed="55"/>
      </top>
      <bottom style="medium">
        <color theme="1"/>
      </bottom>
      <diagonal/>
    </border>
  </borders>
  <cellStyleXfs count="3">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cellStyleXfs>
  <cellXfs count="292">
    <xf numFmtId="0" fontId="0" fillId="0" borderId="0" xfId="0"/>
    <xf numFmtId="0" fontId="3" fillId="2" borderId="5" xfId="0" applyNumberFormat="1" applyFont="1" applyFill="1" applyBorder="1" applyAlignment="1"/>
    <xf numFmtId="0" fontId="4" fillId="2" borderId="2" xfId="0" applyNumberFormat="1" applyFont="1" applyFill="1" applyBorder="1" applyAlignment="1"/>
    <xf numFmtId="0" fontId="3" fillId="2" borderId="2" xfId="0" applyNumberFormat="1" applyFont="1" applyFill="1" applyBorder="1" applyAlignment="1"/>
    <xf numFmtId="0" fontId="3" fillId="2" borderId="12" xfId="0" applyNumberFormat="1" applyFont="1" applyFill="1" applyBorder="1" applyAlignment="1"/>
    <xf numFmtId="0" fontId="3" fillId="0" borderId="1" xfId="0" applyNumberFormat="1" applyFont="1" applyBorder="1"/>
    <xf numFmtId="0" fontId="3" fillId="0" borderId="0" xfId="0" applyNumberFormat="1" applyFont="1" applyAlignment="1"/>
    <xf numFmtId="0" fontId="3" fillId="2" borderId="1" xfId="0" applyNumberFormat="1" applyFont="1" applyFill="1" applyBorder="1" applyAlignment="1"/>
    <xf numFmtId="0" fontId="5" fillId="2" borderId="0" xfId="0" applyNumberFormat="1" applyFont="1" applyFill="1" applyAlignment="1"/>
    <xf numFmtId="0" fontId="3" fillId="2" borderId="0" xfId="0" applyNumberFormat="1" applyFont="1" applyFill="1" applyAlignment="1"/>
    <xf numFmtId="0" fontId="3" fillId="2" borderId="13" xfId="0" applyNumberFormat="1" applyFont="1" applyFill="1" applyBorder="1" applyAlignment="1"/>
    <xf numFmtId="0" fontId="3" fillId="2" borderId="1" xfId="0" applyNumberFormat="1" applyFont="1" applyFill="1" applyBorder="1" applyAlignment="1">
      <alignment horizontal="center"/>
    </xf>
    <xf numFmtId="0" fontId="6" fillId="2" borderId="0" xfId="0" applyNumberFormat="1" applyFont="1" applyFill="1" applyAlignment="1"/>
    <xf numFmtId="0" fontId="7" fillId="2" borderId="0" xfId="0" applyNumberFormat="1" applyFont="1" applyFill="1" applyAlignment="1"/>
    <xf numFmtId="0" fontId="8" fillId="2" borderId="0" xfId="0" applyNumberFormat="1" applyFont="1" applyFill="1" applyAlignment="1"/>
    <xf numFmtId="0" fontId="9" fillId="2" borderId="0" xfId="1" applyNumberFormat="1" applyFont="1" applyFill="1" applyAlignment="1" applyProtection="1"/>
    <xf numFmtId="0" fontId="10" fillId="2" borderId="0" xfId="1" applyNumberFormat="1" applyFont="1" applyFill="1" applyAlignment="1" applyProtection="1"/>
    <xf numFmtId="0" fontId="11" fillId="2" borderId="0" xfId="0" applyNumberFormat="1" applyFont="1" applyFill="1" applyAlignment="1"/>
    <xf numFmtId="0" fontId="12" fillId="2" borderId="1" xfId="0" applyNumberFormat="1" applyFont="1" applyFill="1" applyBorder="1" applyAlignment="1"/>
    <xf numFmtId="0" fontId="13" fillId="2" borderId="0" xfId="0" applyNumberFormat="1" applyFont="1" applyFill="1" applyAlignment="1"/>
    <xf numFmtId="0" fontId="12" fillId="2" borderId="0" xfId="0" applyNumberFormat="1" applyFont="1" applyFill="1" applyAlignment="1"/>
    <xf numFmtId="0" fontId="12" fillId="2" borderId="13" xfId="0" applyNumberFormat="1" applyFont="1" applyFill="1" applyBorder="1" applyAlignment="1"/>
    <xf numFmtId="0" fontId="12" fillId="0" borderId="1" xfId="0" applyNumberFormat="1" applyFont="1" applyBorder="1"/>
    <xf numFmtId="0" fontId="12" fillId="0" borderId="0" xfId="0" applyNumberFormat="1" applyFont="1" applyAlignment="1"/>
    <xf numFmtId="0" fontId="12" fillId="2" borderId="5" xfId="0" applyNumberFormat="1" applyFont="1" applyFill="1" applyBorder="1" applyAlignment="1"/>
    <xf numFmtId="0" fontId="12" fillId="2" borderId="2" xfId="0" applyNumberFormat="1" applyFont="1" applyFill="1" applyBorder="1" applyAlignment="1"/>
    <xf numFmtId="0" fontId="12" fillId="2" borderId="12" xfId="0" applyNumberFormat="1" applyFont="1" applyFill="1" applyBorder="1" applyAlignment="1"/>
    <xf numFmtId="0" fontId="14" fillId="2" borderId="0" xfId="0" applyNumberFormat="1" applyFont="1" applyFill="1" applyAlignment="1">
      <alignment horizontal="center" wrapText="1"/>
    </xf>
    <xf numFmtId="9" fontId="13" fillId="2" borderId="0" xfId="0" applyNumberFormat="1" applyFont="1" applyFill="1" applyAlignment="1">
      <alignment horizontal="center"/>
    </xf>
    <xf numFmtId="10" fontId="13" fillId="2" borderId="0" xfId="0" applyNumberFormat="1" applyFont="1" applyFill="1" applyAlignment="1">
      <alignment horizontal="center"/>
    </xf>
    <xf numFmtId="0" fontId="12" fillId="2" borderId="0" xfId="0" applyNumberFormat="1" applyFont="1" applyFill="1" applyAlignment="1">
      <alignment horizontal="center"/>
    </xf>
    <xf numFmtId="0" fontId="14" fillId="2" borderId="0" xfId="0" applyNumberFormat="1" applyFont="1" applyFill="1" applyAlignment="1"/>
    <xf numFmtId="0" fontId="3" fillId="2" borderId="0" xfId="0" applyNumberFormat="1" applyFont="1" applyFill="1" applyAlignment="1">
      <alignment horizontal="right"/>
    </xf>
    <xf numFmtId="0" fontId="15" fillId="3" borderId="1" xfId="0" applyNumberFormat="1" applyFont="1" applyFill="1" applyBorder="1" applyAlignment="1"/>
    <xf numFmtId="0" fontId="15" fillId="3" borderId="0" xfId="0" applyNumberFormat="1" applyFont="1" applyFill="1" applyBorder="1" applyAlignment="1"/>
    <xf numFmtId="0" fontId="16" fillId="3" borderId="0" xfId="0" applyNumberFormat="1" applyFont="1" applyFill="1" applyBorder="1" applyAlignment="1">
      <alignment horizontal="center" wrapText="1"/>
    </xf>
    <xf numFmtId="0" fontId="15" fillId="3" borderId="13" xfId="0" applyNumberFormat="1" applyFont="1" applyFill="1" applyBorder="1" applyAlignment="1"/>
    <xf numFmtId="0" fontId="12" fillId="2" borderId="0" xfId="0" applyNumberFormat="1" applyFont="1" applyFill="1" applyBorder="1" applyAlignment="1"/>
    <xf numFmtId="0" fontId="12" fillId="2" borderId="0" xfId="0" applyNumberFormat="1" applyFont="1" applyFill="1" applyBorder="1" applyAlignment="1">
      <alignment horizontal="center" wrapText="1"/>
    </xf>
    <xf numFmtId="0" fontId="13" fillId="2" borderId="9" xfId="0" applyNumberFormat="1" applyFont="1" applyFill="1" applyBorder="1" applyAlignment="1"/>
    <xf numFmtId="0" fontId="12" fillId="2" borderId="10" xfId="0" applyNumberFormat="1" applyFont="1" applyFill="1" applyBorder="1" applyAlignment="1"/>
    <xf numFmtId="0" fontId="13" fillId="2" borderId="10" xfId="0" applyNumberFormat="1" applyFont="1" applyFill="1" applyBorder="1" applyAlignment="1">
      <alignment horizontal="center" wrapText="1"/>
    </xf>
    <xf numFmtId="0" fontId="12" fillId="2" borderId="10" xfId="0" applyNumberFormat="1" applyFont="1" applyFill="1" applyBorder="1" applyAlignment="1">
      <alignment horizontal="center" wrapText="1"/>
    </xf>
    <xf numFmtId="0" fontId="12" fillId="2" borderId="11" xfId="0" applyNumberFormat="1" applyFont="1" applyFill="1" applyBorder="1" applyAlignment="1"/>
    <xf numFmtId="0" fontId="13" fillId="2" borderId="10" xfId="0" applyNumberFormat="1" applyFont="1" applyFill="1" applyBorder="1" applyAlignment="1"/>
    <xf numFmtId="169" fontId="12" fillId="0" borderId="0" xfId="0" applyNumberFormat="1" applyFont="1" applyAlignment="1"/>
    <xf numFmtId="171" fontId="12" fillId="0" borderId="0" xfId="0" applyNumberFormat="1" applyFont="1" applyAlignment="1"/>
    <xf numFmtId="0" fontId="12" fillId="2" borderId="9" xfId="0" applyNumberFormat="1" applyFont="1" applyFill="1" applyBorder="1" applyAlignment="1"/>
    <xf numFmtId="0" fontId="12" fillId="2" borderId="10" xfId="0" applyNumberFormat="1" applyFont="1" applyFill="1" applyBorder="1" applyAlignment="1">
      <alignment horizontal="center"/>
    </xf>
    <xf numFmtId="164" fontId="12" fillId="2" borderId="10" xfId="0" applyNumberFormat="1" applyFont="1" applyFill="1" applyBorder="1" applyAlignment="1"/>
    <xf numFmtId="164" fontId="12" fillId="2" borderId="10" xfId="0" applyNumberFormat="1" applyFont="1" applyFill="1" applyBorder="1" applyAlignment="1">
      <alignment horizontal="center"/>
    </xf>
    <xf numFmtId="3" fontId="12" fillId="2" borderId="11" xfId="0" applyNumberFormat="1" applyFont="1" applyFill="1" applyBorder="1" applyAlignment="1"/>
    <xf numFmtId="164" fontId="13" fillId="2" borderId="10" xfId="0" applyNumberFormat="1" applyFont="1" applyFill="1" applyBorder="1" applyAlignment="1"/>
    <xf numFmtId="168" fontId="12" fillId="2" borderId="10" xfId="0" applyNumberFormat="1" applyFont="1" applyFill="1" applyBorder="1" applyAlignment="1">
      <alignment horizontal="center"/>
    </xf>
    <xf numFmtId="169" fontId="12" fillId="2" borderId="10" xfId="0" applyNumberFormat="1" applyFont="1" applyFill="1" applyBorder="1" applyAlignment="1">
      <alignment horizontal="center"/>
    </xf>
    <xf numFmtId="164" fontId="13" fillId="2" borderId="10" xfId="0" applyNumberFormat="1" applyFont="1" applyFill="1" applyBorder="1" applyAlignment="1">
      <alignment horizontal="center"/>
    </xf>
    <xf numFmtId="169" fontId="13" fillId="2" borderId="10" xfId="0" applyNumberFormat="1" applyFont="1" applyFill="1" applyBorder="1" applyAlignment="1">
      <alignment horizontal="center"/>
    </xf>
    <xf numFmtId="0" fontId="17" fillId="2" borderId="9" xfId="0" applyNumberFormat="1" applyFont="1" applyFill="1" applyBorder="1" applyAlignment="1"/>
    <xf numFmtId="0" fontId="3" fillId="2" borderId="10" xfId="0" applyNumberFormat="1" applyFont="1" applyFill="1" applyBorder="1" applyAlignment="1"/>
    <xf numFmtId="170" fontId="6" fillId="2" borderId="10" xfId="0" applyNumberFormat="1" applyFont="1" applyFill="1" applyBorder="1" applyAlignment="1">
      <alignment horizontal="center"/>
    </xf>
    <xf numFmtId="0" fontId="17" fillId="2" borderId="10" xfId="0" applyNumberFormat="1" applyFont="1" applyFill="1" applyBorder="1" applyAlignment="1"/>
    <xf numFmtId="164" fontId="17" fillId="2" borderId="10" xfId="0" applyNumberFormat="1" applyFont="1" applyFill="1" applyBorder="1" applyAlignment="1"/>
    <xf numFmtId="0" fontId="17" fillId="2" borderId="11" xfId="0" applyNumberFormat="1" applyFont="1" applyFill="1" applyBorder="1" applyAlignment="1"/>
    <xf numFmtId="0" fontId="17" fillId="0" borderId="1" xfId="0" applyNumberFormat="1" applyFont="1" applyBorder="1"/>
    <xf numFmtId="0" fontId="17" fillId="0" borderId="0" xfId="0" applyNumberFormat="1" applyFont="1" applyAlignment="1"/>
    <xf numFmtId="10" fontId="17" fillId="2" borderId="10" xfId="0" applyNumberFormat="1" applyFont="1" applyFill="1" applyBorder="1" applyAlignment="1">
      <alignment horizontal="center"/>
    </xf>
    <xf numFmtId="10" fontId="12" fillId="2" borderId="10" xfId="0" applyNumberFormat="1" applyFont="1" applyFill="1" applyBorder="1" applyAlignment="1">
      <alignment horizontal="center"/>
    </xf>
    <xf numFmtId="165" fontId="12" fillId="2" borderId="10" xfId="0" applyNumberFormat="1" applyFont="1" applyFill="1" applyBorder="1" applyAlignment="1">
      <alignment horizontal="center"/>
    </xf>
    <xf numFmtId="167" fontId="12" fillId="2" borderId="10" xfId="0" applyNumberFormat="1" applyFont="1" applyFill="1" applyBorder="1" applyAlignment="1">
      <alignment horizontal="center"/>
    </xf>
    <xf numFmtId="0" fontId="12" fillId="2" borderId="10" xfId="0" applyNumberFormat="1" applyFont="1" applyFill="1" applyBorder="1" applyAlignment="1">
      <alignment horizontal="right"/>
    </xf>
    <xf numFmtId="4" fontId="12" fillId="2" borderId="10" xfId="0" applyNumberFormat="1" applyFont="1" applyFill="1" applyBorder="1" applyAlignment="1">
      <alignment horizontal="center"/>
    </xf>
    <xf numFmtId="0" fontId="13" fillId="2" borderId="10" xfId="0" applyNumberFormat="1" applyFont="1" applyFill="1" applyBorder="1" applyAlignment="1">
      <alignment horizontal="center"/>
    </xf>
    <xf numFmtId="15" fontId="13" fillId="2" borderId="10" xfId="0" applyNumberFormat="1" applyFont="1" applyFill="1" applyBorder="1" applyAlignment="1">
      <alignment horizontal="center"/>
    </xf>
    <xf numFmtId="15" fontId="13" fillId="2" borderId="10" xfId="0" applyNumberFormat="1" applyFont="1" applyFill="1" applyBorder="1" applyAlignment="1" applyProtection="1">
      <alignment horizontal="center"/>
      <protection locked="0"/>
    </xf>
    <xf numFmtId="15" fontId="12" fillId="2" borderId="10" xfId="0" applyNumberFormat="1" applyFont="1" applyFill="1" applyBorder="1" applyAlignment="1"/>
    <xf numFmtId="15" fontId="12" fillId="2" borderId="10" xfId="0" applyNumberFormat="1" applyFont="1" applyFill="1" applyBorder="1" applyAlignment="1" applyProtection="1">
      <alignment horizontal="center"/>
      <protection locked="0"/>
    </xf>
    <xf numFmtId="15" fontId="12" fillId="2" borderId="10" xfId="0" applyNumberFormat="1" applyFont="1" applyFill="1" applyBorder="1" applyAlignment="1">
      <alignment horizontal="center"/>
    </xf>
    <xf numFmtId="0" fontId="12" fillId="0" borderId="0" xfId="0" applyNumberFormat="1" applyFont="1" applyFill="1" applyBorder="1" applyAlignment="1"/>
    <xf numFmtId="15" fontId="12" fillId="2" borderId="0" xfId="0" applyNumberFormat="1" applyFont="1" applyFill="1" applyBorder="1" applyAlignment="1" applyProtection="1">
      <alignment horizontal="center"/>
      <protection locked="0"/>
    </xf>
    <xf numFmtId="15" fontId="12" fillId="2" borderId="0" xfId="0" applyNumberFormat="1" applyFont="1" applyFill="1" applyBorder="1" applyAlignment="1">
      <alignment horizontal="center"/>
    </xf>
    <xf numFmtId="15" fontId="12" fillId="2" borderId="0" xfId="0" applyNumberFormat="1" applyFont="1" applyFill="1" applyAlignment="1" applyProtection="1">
      <alignment horizontal="center"/>
      <protection locked="0"/>
    </xf>
    <xf numFmtId="15" fontId="12" fillId="2" borderId="0" xfId="0" applyNumberFormat="1" applyFont="1" applyFill="1" applyAlignment="1">
      <alignment horizontal="center"/>
    </xf>
    <xf numFmtId="0" fontId="12" fillId="2" borderId="6" xfId="0" applyNumberFormat="1" applyFont="1" applyFill="1" applyBorder="1" applyAlignment="1"/>
    <xf numFmtId="0" fontId="18" fillId="2" borderId="7" xfId="0" applyNumberFormat="1" applyFont="1" applyFill="1" applyBorder="1" applyAlignment="1"/>
    <xf numFmtId="0" fontId="12" fillId="2" borderId="7" xfId="0" applyNumberFormat="1" applyFont="1" applyFill="1" applyBorder="1" applyAlignment="1"/>
    <xf numFmtId="0" fontId="12" fillId="2" borderId="7" xfId="0" applyNumberFormat="1" applyFont="1" applyFill="1" applyBorder="1" applyAlignment="1" applyProtection="1">
      <alignment horizontal="right"/>
      <protection locked="0"/>
    </xf>
    <xf numFmtId="0" fontId="12" fillId="2" borderId="8" xfId="0" applyNumberFormat="1" applyFont="1" applyFill="1" applyBorder="1" applyAlignment="1"/>
    <xf numFmtId="0" fontId="19" fillId="3" borderId="0" xfId="0" applyNumberFormat="1" applyFont="1" applyFill="1" applyAlignment="1"/>
    <xf numFmtId="0" fontId="15" fillId="3" borderId="0" xfId="0" applyNumberFormat="1" applyFont="1" applyFill="1" applyAlignment="1"/>
    <xf numFmtId="4" fontId="15" fillId="3" borderId="0" xfId="0" applyNumberFormat="1" applyFont="1" applyFill="1" applyAlignment="1" applyProtection="1">
      <alignment horizontal="right"/>
      <protection locked="0"/>
    </xf>
    <xf numFmtId="4" fontId="3" fillId="2" borderId="0" xfId="0" applyNumberFormat="1" applyFont="1" applyFill="1" applyAlignment="1" applyProtection="1">
      <alignment horizontal="right"/>
      <protection locked="0"/>
    </xf>
    <xf numFmtId="0" fontId="17" fillId="2" borderId="1" xfId="0" applyNumberFormat="1" applyFont="1" applyFill="1" applyBorder="1" applyAlignment="1"/>
    <xf numFmtId="0" fontId="6" fillId="2" borderId="0" xfId="0" applyNumberFormat="1" applyFont="1" applyFill="1" applyAlignment="1">
      <alignment horizontal="left" vertical="top" wrapText="1"/>
    </xf>
    <xf numFmtId="0" fontId="6" fillId="2" borderId="0" xfId="0" applyNumberFormat="1" applyFont="1" applyFill="1" applyAlignment="1">
      <alignment horizontal="center" vertical="top" wrapText="1"/>
    </xf>
    <xf numFmtId="4" fontId="6" fillId="2" borderId="0" xfId="0" applyNumberFormat="1" applyFont="1" applyFill="1" applyAlignment="1" applyProtection="1">
      <alignment horizontal="center" vertical="top" wrapText="1"/>
      <protection locked="0"/>
    </xf>
    <xf numFmtId="0" fontId="17" fillId="2" borderId="13" xfId="0" applyNumberFormat="1" applyFont="1" applyFill="1" applyBorder="1" applyAlignment="1"/>
    <xf numFmtId="3" fontId="12" fillId="2" borderId="10" xfId="0" applyNumberFormat="1" applyFont="1" applyFill="1" applyBorder="1" applyAlignment="1"/>
    <xf numFmtId="3" fontId="12" fillId="2" borderId="10" xfId="0" applyNumberFormat="1" applyFont="1" applyFill="1" applyBorder="1" applyAlignment="1" applyProtection="1">
      <alignment horizontal="right"/>
      <protection locked="0"/>
    </xf>
    <xf numFmtId="0" fontId="3" fillId="2" borderId="0" xfId="0" applyNumberFormat="1" applyFont="1" applyFill="1" applyBorder="1" applyAlignment="1"/>
    <xf numFmtId="3" fontId="3" fillId="2" borderId="0" xfId="0" applyNumberFormat="1" applyFont="1" applyFill="1" applyBorder="1" applyAlignment="1"/>
    <xf numFmtId="3" fontId="20" fillId="2" borderId="0" xfId="0" applyNumberFormat="1" applyFont="1" applyFill="1" applyBorder="1" applyAlignment="1"/>
    <xf numFmtId="0" fontId="16" fillId="3" borderId="0" xfId="0" applyNumberFormat="1" applyFont="1" applyFill="1" applyBorder="1" applyAlignment="1"/>
    <xf numFmtId="0" fontId="16" fillId="3" borderId="0" xfId="0" applyNumberFormat="1" applyFont="1" applyFill="1" applyBorder="1" applyAlignment="1">
      <alignment horizontal="center"/>
    </xf>
    <xf numFmtId="0" fontId="16" fillId="3" borderId="0" xfId="0" applyNumberFormat="1" applyFont="1" applyFill="1" applyBorder="1" applyAlignment="1">
      <alignment horizontal="right"/>
    </xf>
    <xf numFmtId="15" fontId="16" fillId="3" borderId="0" xfId="0" applyNumberFormat="1" applyFont="1" applyFill="1" applyBorder="1" applyAlignment="1">
      <alignment horizontal="right"/>
    </xf>
    <xf numFmtId="3" fontId="12" fillId="2" borderId="0" xfId="0" applyNumberFormat="1" applyFont="1" applyFill="1" applyBorder="1" applyAlignment="1"/>
    <xf numFmtId="3" fontId="12" fillId="2" borderId="0" xfId="0" applyNumberFormat="1" applyFont="1" applyFill="1" applyBorder="1" applyAlignment="1" applyProtection="1">
      <alignment horizontal="right"/>
      <protection locked="0"/>
    </xf>
    <xf numFmtId="14" fontId="12" fillId="2" borderId="10" xfId="0" applyNumberFormat="1" applyFont="1" applyFill="1" applyBorder="1" applyAlignment="1">
      <alignment horizontal="right"/>
    </xf>
    <xf numFmtId="167" fontId="12" fillId="2" borderId="10" xfId="0" applyNumberFormat="1" applyFont="1" applyFill="1" applyBorder="1" applyAlignment="1">
      <alignment horizontal="right"/>
    </xf>
    <xf numFmtId="0" fontId="3" fillId="2" borderId="9" xfId="0" applyNumberFormat="1" applyFont="1" applyFill="1" applyBorder="1" applyAlignment="1"/>
    <xf numFmtId="0" fontId="10" fillId="2" borderId="10" xfId="0" applyNumberFormat="1" applyFont="1" applyFill="1" applyBorder="1" applyAlignment="1"/>
    <xf numFmtId="0" fontId="21" fillId="2" borderId="10" xfId="0" applyNumberFormat="1" applyFont="1" applyFill="1" applyBorder="1" applyAlignment="1"/>
    <xf numFmtId="3" fontId="21" fillId="2" borderId="10" xfId="0" applyNumberFormat="1" applyFont="1" applyFill="1" applyBorder="1" applyAlignment="1" applyProtection="1">
      <alignment horizontal="right"/>
      <protection locked="0"/>
    </xf>
    <xf numFmtId="0" fontId="3" fillId="2" borderId="11" xfId="0" applyNumberFormat="1" applyFont="1" applyFill="1" applyBorder="1" applyAlignment="1"/>
    <xf numFmtId="3" fontId="12" fillId="0" borderId="0" xfId="0" applyNumberFormat="1" applyFont="1" applyAlignment="1"/>
    <xf numFmtId="4" fontId="21" fillId="2" borderId="10" xfId="0" applyNumberFormat="1" applyFont="1" applyFill="1" applyBorder="1" applyAlignment="1" applyProtection="1">
      <alignment horizontal="right"/>
      <protection locked="0"/>
    </xf>
    <xf numFmtId="4" fontId="12" fillId="2" borderId="0" xfId="0" applyNumberFormat="1" applyFont="1" applyFill="1" applyAlignment="1" applyProtection="1">
      <alignment horizontal="right"/>
      <protection locked="0"/>
    </xf>
    <xf numFmtId="4" fontId="12" fillId="2" borderId="7" xfId="0" applyNumberFormat="1" applyFont="1" applyFill="1" applyBorder="1" applyAlignment="1" applyProtection="1">
      <alignment horizontal="right"/>
      <protection locked="0"/>
    </xf>
    <xf numFmtId="0" fontId="15" fillId="3" borderId="5" xfId="0" applyNumberFormat="1" applyFont="1" applyFill="1" applyBorder="1" applyAlignment="1"/>
    <xf numFmtId="0" fontId="16" fillId="3" borderId="2" xfId="0" applyNumberFormat="1" applyFont="1" applyFill="1" applyBorder="1" applyAlignment="1"/>
    <xf numFmtId="0" fontId="15" fillId="3" borderId="2" xfId="0" applyNumberFormat="1" applyFont="1" applyFill="1" applyBorder="1" applyAlignment="1"/>
    <xf numFmtId="4" fontId="15" fillId="3" borderId="2" xfId="0" applyNumberFormat="1" applyFont="1" applyFill="1" applyBorder="1" applyAlignment="1" applyProtection="1">
      <alignment horizontal="right"/>
      <protection locked="0"/>
    </xf>
    <xf numFmtId="0" fontId="15" fillId="3" borderId="12" xfId="0" applyNumberFormat="1" applyFont="1" applyFill="1" applyBorder="1" applyAlignment="1"/>
    <xf numFmtId="0" fontId="22" fillId="2" borderId="0" xfId="0" applyNumberFormat="1" applyFont="1" applyFill="1" applyAlignment="1"/>
    <xf numFmtId="0" fontId="10" fillId="2" borderId="0" xfId="0" applyNumberFormat="1" applyFont="1" applyFill="1" applyAlignment="1"/>
    <xf numFmtId="4" fontId="3" fillId="2" borderId="0" xfId="0" applyNumberFormat="1" applyFont="1" applyFill="1" applyBorder="1" applyAlignment="1" applyProtection="1">
      <alignment horizontal="right"/>
      <protection locked="0"/>
    </xf>
    <xf numFmtId="0" fontId="21" fillId="2" borderId="0" xfId="0" applyNumberFormat="1" applyFont="1" applyFill="1" applyBorder="1" applyAlignment="1"/>
    <xf numFmtId="3" fontId="21" fillId="2" borderId="0" xfId="0" applyNumberFormat="1" applyFont="1" applyFill="1" applyBorder="1" applyAlignment="1" applyProtection="1">
      <alignment horizontal="right"/>
      <protection locked="0"/>
    </xf>
    <xf numFmtId="0" fontId="12" fillId="2" borderId="14" xfId="0" applyNumberFormat="1" applyFont="1" applyFill="1" applyBorder="1" applyAlignment="1"/>
    <xf numFmtId="0" fontId="12" fillId="2" borderId="15" xfId="0" applyNumberFormat="1" applyFont="1" applyFill="1" applyBorder="1" applyAlignment="1"/>
    <xf numFmtId="3" fontId="12" fillId="2" borderId="15" xfId="0" applyNumberFormat="1" applyFont="1" applyFill="1" applyBorder="1" applyAlignment="1" applyProtection="1">
      <alignment horizontal="right"/>
      <protection locked="0"/>
    </xf>
    <xf numFmtId="0" fontId="12" fillId="2" borderId="16" xfId="0" applyNumberFormat="1" applyFont="1" applyFill="1" applyBorder="1" applyAlignment="1"/>
    <xf numFmtId="4" fontId="20" fillId="2" borderId="0" xfId="0" applyNumberFormat="1" applyFont="1" applyFill="1" applyAlignment="1" applyProtection="1">
      <alignment horizontal="right"/>
      <protection locked="0"/>
    </xf>
    <xf numFmtId="4" fontId="3" fillId="2" borderId="2" xfId="0" applyNumberFormat="1" applyFont="1" applyFill="1" applyBorder="1" applyAlignment="1" applyProtection="1">
      <alignment horizontal="right"/>
      <protection locked="0"/>
    </xf>
    <xf numFmtId="3" fontId="3" fillId="2" borderId="0" xfId="0" applyNumberFormat="1" applyFont="1" applyFill="1" applyBorder="1" applyAlignment="1" applyProtection="1">
      <alignment horizontal="right"/>
      <protection locked="0"/>
    </xf>
    <xf numFmtId="0" fontId="3" fillId="0" borderId="0" xfId="0" applyNumberFormat="1" applyFont="1" applyBorder="1" applyAlignment="1"/>
    <xf numFmtId="0" fontId="12" fillId="0" borderId="3" xfId="0" applyNumberFormat="1" applyFont="1" applyBorder="1" applyAlignment="1"/>
    <xf numFmtId="0" fontId="3" fillId="2" borderId="6" xfId="0" applyNumberFormat="1" applyFont="1" applyFill="1" applyBorder="1" applyAlignment="1"/>
    <xf numFmtId="0" fontId="3" fillId="0" borderId="4" xfId="0" applyNumberFormat="1" applyFont="1" applyBorder="1" applyAlignment="1"/>
    <xf numFmtId="0" fontId="3" fillId="2" borderId="0" xfId="0" applyNumberFormat="1" applyFont="1" applyFill="1" applyAlignment="1" applyProtection="1">
      <protection locked="0"/>
    </xf>
    <xf numFmtId="2" fontId="12" fillId="2" borderId="10" xfId="0" applyNumberFormat="1" applyFont="1" applyFill="1" applyBorder="1" applyAlignment="1" applyProtection="1">
      <alignment horizontal="right"/>
      <protection locked="0"/>
    </xf>
    <xf numFmtId="15" fontId="16" fillId="3" borderId="2" xfId="0" applyNumberFormat="1" applyFont="1" applyFill="1" applyBorder="1" applyAlignment="1">
      <alignment horizontal="centerContinuous"/>
    </xf>
    <xf numFmtId="15" fontId="16" fillId="3" borderId="2" xfId="0" applyNumberFormat="1" applyFont="1" applyFill="1" applyBorder="1" applyAlignment="1">
      <alignment horizontal="center"/>
    </xf>
    <xf numFmtId="0" fontId="20" fillId="2" borderId="1" xfId="0" applyNumberFormat="1" applyFont="1" applyFill="1" applyBorder="1" applyAlignment="1"/>
    <xf numFmtId="0" fontId="23" fillId="2" borderId="0" xfId="0" applyNumberFormat="1" applyFont="1" applyFill="1" applyAlignment="1"/>
    <xf numFmtId="15" fontId="24" fillId="2" borderId="0" xfId="0" applyNumberFormat="1" applyFont="1" applyFill="1" applyAlignment="1">
      <alignment horizontal="centerContinuous"/>
    </xf>
    <xf numFmtId="15" fontId="24" fillId="2" borderId="0" xfId="0" applyNumberFormat="1" applyFont="1" applyFill="1" applyAlignment="1">
      <alignment horizontal="center"/>
    </xf>
    <xf numFmtId="15" fontId="13" fillId="2" borderId="10" xfId="0" applyNumberFormat="1" applyFont="1" applyFill="1" applyBorder="1" applyAlignment="1">
      <alignment horizontal="centerContinuous"/>
    </xf>
    <xf numFmtId="0" fontId="20" fillId="2" borderId="0" xfId="0" applyNumberFormat="1" applyFont="1" applyFill="1" applyBorder="1" applyAlignment="1"/>
    <xf numFmtId="0" fontId="3" fillId="2" borderId="0" xfId="0" applyNumberFormat="1" applyFont="1" applyFill="1" applyBorder="1" applyAlignment="1" applyProtection="1">
      <protection locked="0"/>
    </xf>
    <xf numFmtId="0" fontId="15" fillId="3" borderId="1" xfId="0" applyNumberFormat="1" applyFont="1" applyFill="1" applyBorder="1" applyAlignment="1">
      <alignment horizontal="right"/>
    </xf>
    <xf numFmtId="3" fontId="16" fillId="3" borderId="0" xfId="0" applyNumberFormat="1" applyFont="1" applyFill="1" applyBorder="1" applyAlignment="1">
      <alignment horizontal="center"/>
    </xf>
    <xf numFmtId="0" fontId="12" fillId="2" borderId="1" xfId="0" applyNumberFormat="1" applyFont="1" applyFill="1" applyBorder="1" applyAlignment="1">
      <alignment horizontal="right"/>
    </xf>
    <xf numFmtId="0" fontId="12" fillId="2" borderId="0" xfId="0" applyNumberFormat="1" applyFont="1" applyFill="1" applyBorder="1" applyAlignment="1">
      <alignment horizontal="center"/>
    </xf>
    <xf numFmtId="3" fontId="12" fillId="2" borderId="0" xfId="0" applyNumberFormat="1" applyFont="1" applyFill="1" applyBorder="1" applyAlignment="1" applyProtection="1">
      <alignment horizontal="center"/>
      <protection locked="0"/>
    </xf>
    <xf numFmtId="0" fontId="12" fillId="2" borderId="0" xfId="0" applyNumberFormat="1" applyFont="1" applyFill="1" applyBorder="1" applyAlignment="1" applyProtection="1">
      <protection locked="0"/>
    </xf>
    <xf numFmtId="3" fontId="13" fillId="2" borderId="13" xfId="0" applyNumberFormat="1" applyFont="1" applyFill="1" applyBorder="1" applyAlignment="1"/>
    <xf numFmtId="0" fontId="12" fillId="2" borderId="9" xfId="0" applyNumberFormat="1" applyFont="1" applyFill="1" applyBorder="1" applyAlignment="1">
      <alignment horizontal="right"/>
    </xf>
    <xf numFmtId="3" fontId="12" fillId="2" borderId="10" xfId="0" applyNumberFormat="1" applyFont="1" applyFill="1" applyBorder="1" applyAlignment="1">
      <alignment horizontal="center"/>
    </xf>
    <xf numFmtId="3" fontId="12" fillId="2" borderId="10" xfId="0" applyNumberFormat="1" applyFont="1" applyFill="1" applyBorder="1" applyAlignment="1" applyProtection="1">
      <alignment horizontal="center"/>
      <protection locked="0"/>
    </xf>
    <xf numFmtId="0" fontId="12" fillId="2" borderId="10" xfId="0" applyNumberFormat="1" applyFont="1" applyFill="1" applyBorder="1" applyAlignment="1" applyProtection="1">
      <protection locked="0"/>
    </xf>
    <xf numFmtId="3" fontId="13" fillId="2" borderId="11" xfId="0" applyNumberFormat="1" applyFont="1" applyFill="1" applyBorder="1" applyAlignment="1"/>
    <xf numFmtId="0" fontId="20" fillId="2" borderId="9" xfId="0" applyNumberFormat="1" applyFont="1" applyFill="1" applyBorder="1" applyAlignment="1">
      <alignment horizontal="right"/>
    </xf>
    <xf numFmtId="0" fontId="6" fillId="2" borderId="10" xfId="0" applyNumberFormat="1" applyFont="1" applyFill="1" applyBorder="1" applyAlignment="1"/>
    <xf numFmtId="3" fontId="20" fillId="2" borderId="10" xfId="0" applyNumberFormat="1" applyFont="1" applyFill="1" applyBorder="1" applyAlignment="1"/>
    <xf numFmtId="0" fontId="3" fillId="2" borderId="10" xfId="0" applyNumberFormat="1" applyFont="1" applyFill="1" applyBorder="1" applyAlignment="1" applyProtection="1">
      <protection locked="0"/>
    </xf>
    <xf numFmtId="3" fontId="24" fillId="2" borderId="11" xfId="0" applyNumberFormat="1" applyFont="1" applyFill="1" applyBorder="1" applyAlignment="1"/>
    <xf numFmtId="0" fontId="20" fillId="2" borderId="9" xfId="0" applyNumberFormat="1" applyFont="1" applyFill="1" applyBorder="1" applyAlignment="1">
      <alignment horizontal="center"/>
    </xf>
    <xf numFmtId="0" fontId="20" fillId="2" borderId="10" xfId="0" applyNumberFormat="1" applyFont="1" applyFill="1" applyBorder="1" applyAlignment="1"/>
    <xf numFmtId="3" fontId="21" fillId="2" borderId="10" xfId="0" applyNumberFormat="1" applyFont="1" applyFill="1" applyBorder="1" applyAlignment="1" applyProtection="1">
      <alignment horizontal="center"/>
      <protection locked="0"/>
    </xf>
    <xf numFmtId="0" fontId="24" fillId="2" borderId="11" xfId="0" applyNumberFormat="1" applyFont="1" applyFill="1" applyBorder="1" applyAlignment="1"/>
    <xf numFmtId="0" fontId="12" fillId="2" borderId="9" xfId="0" applyNumberFormat="1" applyFont="1" applyFill="1" applyBorder="1" applyAlignment="1">
      <alignment horizontal="center"/>
    </xf>
    <xf numFmtId="0" fontId="13" fillId="2" borderId="11" xfId="0" applyNumberFormat="1" applyFont="1" applyFill="1" applyBorder="1" applyAlignment="1"/>
    <xf numFmtId="0" fontId="21" fillId="2" borderId="10" xfId="0" applyNumberFormat="1" applyFont="1" applyFill="1" applyBorder="1" applyAlignment="1">
      <alignment horizontal="center"/>
    </xf>
    <xf numFmtId="4" fontId="12" fillId="2" borderId="10" xfId="0" applyNumberFormat="1" applyFont="1" applyFill="1" applyBorder="1" applyAlignment="1" applyProtection="1">
      <alignment horizontal="center"/>
      <protection locked="0"/>
    </xf>
    <xf numFmtId="0" fontId="20" fillId="2" borderId="10" xfId="0" applyNumberFormat="1" applyFont="1" applyFill="1" applyBorder="1" applyAlignment="1">
      <alignment horizontal="right"/>
    </xf>
    <xf numFmtId="10" fontId="21" fillId="2" borderId="10" xfId="0" applyNumberFormat="1" applyFont="1" applyFill="1" applyBorder="1" applyAlignment="1" applyProtection="1">
      <alignment horizontal="center"/>
      <protection locked="0"/>
    </xf>
    <xf numFmtId="10" fontId="20" fillId="2" borderId="10" xfId="0" applyNumberFormat="1" applyFont="1" applyFill="1" applyBorder="1" applyAlignment="1" applyProtection="1">
      <alignment horizontal="center"/>
      <protection locked="0"/>
    </xf>
    <xf numFmtId="0" fontId="25" fillId="2" borderId="10" xfId="0" applyNumberFormat="1" applyFont="1" applyFill="1" applyBorder="1" applyAlignment="1"/>
    <xf numFmtId="10" fontId="9" fillId="2" borderId="10" xfId="1" applyNumberFormat="1" applyFont="1" applyFill="1" applyBorder="1" applyAlignment="1">
      <alignment horizontal="left"/>
      <protection locked="0"/>
    </xf>
    <xf numFmtId="10" fontId="26" fillId="2" borderId="10" xfId="1" applyNumberFormat="1" applyFont="1" applyFill="1" applyBorder="1" applyAlignment="1">
      <alignment horizontal="left"/>
      <protection locked="0"/>
    </xf>
    <xf numFmtId="0" fontId="20" fillId="2" borderId="1" xfId="0" applyNumberFormat="1" applyFont="1" applyFill="1" applyBorder="1" applyAlignment="1">
      <alignment horizontal="right"/>
    </xf>
    <xf numFmtId="0" fontId="27" fillId="2" borderId="0" xfId="0" applyNumberFormat="1" applyFont="1" applyFill="1" applyBorder="1" applyAlignment="1"/>
    <xf numFmtId="0" fontId="20" fillId="2" borderId="0" xfId="0" applyNumberFormat="1" applyFont="1" applyFill="1" applyBorder="1" applyAlignment="1">
      <alignment horizontal="right"/>
    </xf>
    <xf numFmtId="10" fontId="9" fillId="2" borderId="0" xfId="1" applyNumberFormat="1" applyFont="1" applyFill="1" applyBorder="1" applyAlignment="1">
      <alignment horizontal="left"/>
      <protection locked="0"/>
    </xf>
    <xf numFmtId="10" fontId="20" fillId="2" borderId="0" xfId="0" applyNumberFormat="1" applyFont="1" applyFill="1" applyBorder="1" applyAlignment="1" applyProtection="1">
      <alignment horizontal="center"/>
      <protection locked="0"/>
    </xf>
    <xf numFmtId="0" fontId="24" fillId="2" borderId="13" xfId="0" applyNumberFormat="1" applyFont="1" applyFill="1" applyBorder="1" applyAlignment="1"/>
    <xf numFmtId="0" fontId="16" fillId="3" borderId="13" xfId="0" applyNumberFormat="1" applyFont="1" applyFill="1" applyBorder="1" applyAlignment="1"/>
    <xf numFmtId="166" fontId="12" fillId="2" borderId="0" xfId="0" applyNumberFormat="1" applyFont="1" applyFill="1" applyBorder="1" applyAlignment="1"/>
    <xf numFmtId="10" fontId="12" fillId="2" borderId="0" xfId="0" applyNumberFormat="1" applyFont="1" applyFill="1" applyBorder="1" applyAlignment="1"/>
    <xf numFmtId="0" fontId="13" fillId="2" borderId="13" xfId="0" applyNumberFormat="1" applyFont="1" applyFill="1" applyBorder="1" applyAlignment="1"/>
    <xf numFmtId="166" fontId="12" fillId="2" borderId="10" xfId="0" applyNumberFormat="1" applyFont="1" applyFill="1" applyBorder="1" applyAlignment="1"/>
    <xf numFmtId="3" fontId="12" fillId="2" borderId="17" xfId="0" applyNumberFormat="1" applyFont="1" applyFill="1" applyBorder="1" applyAlignment="1"/>
    <xf numFmtId="10" fontId="12" fillId="2" borderId="18" xfId="0" applyNumberFormat="1" applyFont="1" applyFill="1" applyBorder="1" applyAlignment="1"/>
    <xf numFmtId="3" fontId="12" fillId="2" borderId="17" xfId="0" applyNumberFormat="1" applyFont="1" applyFill="1" applyBorder="1" applyAlignment="1" applyProtection="1">
      <alignment horizontal="right"/>
      <protection locked="0"/>
    </xf>
    <xf numFmtId="10" fontId="12" fillId="2" borderId="10" xfId="0" applyNumberFormat="1" applyFont="1" applyFill="1" applyBorder="1" applyAlignment="1"/>
    <xf numFmtId="3" fontId="12" fillId="2" borderId="15" xfId="0" applyNumberFormat="1" applyFont="1" applyFill="1" applyBorder="1" applyAlignment="1"/>
    <xf numFmtId="10" fontId="12" fillId="2" borderId="15" xfId="0" applyNumberFormat="1" applyFont="1" applyFill="1" applyBorder="1" applyAlignment="1"/>
    <xf numFmtId="3" fontId="12" fillId="2" borderId="19" xfId="0" applyNumberFormat="1" applyFont="1" applyFill="1" applyBorder="1" applyAlignment="1"/>
    <xf numFmtId="10" fontId="12" fillId="2" borderId="20" xfId="0" applyNumberFormat="1" applyFont="1" applyFill="1" applyBorder="1" applyAlignment="1"/>
    <xf numFmtId="3" fontId="12" fillId="2" borderId="19" xfId="0" applyNumberFormat="1" applyFont="1" applyFill="1" applyBorder="1" applyAlignment="1" applyProtection="1">
      <alignment horizontal="right"/>
      <protection locked="0"/>
    </xf>
    <xf numFmtId="9" fontId="12" fillId="2" borderId="10" xfId="0" applyNumberFormat="1" applyFont="1" applyFill="1" applyBorder="1" applyAlignment="1"/>
    <xf numFmtId="9" fontId="3" fillId="2" borderId="0" xfId="0" applyNumberFormat="1" applyFont="1" applyFill="1" applyBorder="1" applyAlignment="1"/>
    <xf numFmtId="10" fontId="3" fillId="2" borderId="0" xfId="0" applyNumberFormat="1" applyFont="1" applyFill="1" applyBorder="1" applyAlignment="1"/>
    <xf numFmtId="3" fontId="20" fillId="2" borderId="0" xfId="0" applyNumberFormat="1" applyFont="1" applyFill="1" applyBorder="1" applyAlignment="1" applyProtection="1">
      <alignment horizontal="right"/>
      <protection locked="0"/>
    </xf>
    <xf numFmtId="9" fontId="15" fillId="3" borderId="0" xfId="0" applyNumberFormat="1" applyFont="1" applyFill="1" applyBorder="1" applyAlignment="1"/>
    <xf numFmtId="9" fontId="12" fillId="2" borderId="0" xfId="0" applyNumberFormat="1" applyFont="1" applyFill="1" applyBorder="1" applyAlignment="1"/>
    <xf numFmtId="3" fontId="13" fillId="2" borderId="10" xfId="0" applyNumberFormat="1" applyFont="1" applyFill="1" applyBorder="1" applyAlignment="1"/>
    <xf numFmtId="3" fontId="13" fillId="2" borderId="10" xfId="0" applyNumberFormat="1" applyFont="1" applyFill="1" applyBorder="1" applyAlignment="1" applyProtection="1">
      <alignment horizontal="right"/>
      <protection locked="0"/>
    </xf>
    <xf numFmtId="9" fontId="13" fillId="2" borderId="10" xfId="0" applyNumberFormat="1" applyFont="1" applyFill="1" applyBorder="1" applyAlignment="1"/>
    <xf numFmtId="10" fontId="13" fillId="2" borderId="10" xfId="0" applyNumberFormat="1" applyFont="1" applyFill="1" applyBorder="1" applyAlignment="1"/>
    <xf numFmtId="9" fontId="12" fillId="2" borderId="0" xfId="0" applyNumberFormat="1" applyFont="1" applyFill="1" applyAlignment="1"/>
    <xf numFmtId="3" fontId="12" fillId="2" borderId="0" xfId="0" applyNumberFormat="1" applyFont="1" applyFill="1" applyAlignment="1" applyProtection="1">
      <alignment horizontal="right"/>
      <protection locked="0"/>
    </xf>
    <xf numFmtId="0" fontId="13" fillId="2" borderId="0" xfId="0" applyNumberFormat="1" applyFont="1" applyFill="1" applyAlignment="1">
      <alignment horizontal="center"/>
    </xf>
    <xf numFmtId="0" fontId="13" fillId="2" borderId="0" xfId="0" quotePrefix="1" applyNumberFormat="1" applyFont="1" applyFill="1" applyAlignment="1">
      <alignment horizontal="center"/>
    </xf>
    <xf numFmtId="0" fontId="21" fillId="2" borderId="1" xfId="0" applyNumberFormat="1" applyFont="1" applyFill="1" applyBorder="1" applyAlignment="1"/>
    <xf numFmtId="0" fontId="28" fillId="2" borderId="0" xfId="0" applyNumberFormat="1" applyFont="1" applyFill="1" applyAlignment="1"/>
    <xf numFmtId="0" fontId="21" fillId="2" borderId="0" xfId="0" applyNumberFormat="1" applyFont="1" applyFill="1" applyAlignment="1"/>
    <xf numFmtId="0" fontId="21" fillId="2" borderId="13" xfId="0" applyNumberFormat="1" applyFont="1" applyFill="1" applyBorder="1" applyAlignment="1"/>
    <xf numFmtId="0" fontId="18" fillId="2" borderId="0" xfId="0" applyNumberFormat="1" applyFont="1" applyFill="1" applyAlignment="1"/>
    <xf numFmtId="0" fontId="21" fillId="2" borderId="8" xfId="0" applyNumberFormat="1" applyFont="1" applyFill="1" applyBorder="1" applyAlignment="1"/>
    <xf numFmtId="0" fontId="3" fillId="0" borderId="2" xfId="0" applyNumberFormat="1" applyFont="1" applyBorder="1"/>
    <xf numFmtId="170" fontId="17" fillId="2" borderId="10" xfId="0" applyNumberFormat="1" applyFont="1" applyFill="1" applyBorder="1" applyAlignment="1">
      <alignment horizontal="center"/>
    </xf>
    <xf numFmtId="15" fontId="11" fillId="2" borderId="0" xfId="0" applyNumberFormat="1" applyFont="1" applyFill="1" applyAlignment="1">
      <alignment horizontal="center"/>
    </xf>
    <xf numFmtId="0" fontId="3" fillId="2" borderId="10" xfId="0" applyNumberFormat="1" applyFont="1" applyFill="1" applyBorder="1" applyAlignment="1">
      <alignment horizontal="center" wrapText="1"/>
    </xf>
    <xf numFmtId="0" fontId="3" fillId="2" borderId="0" xfId="0" applyNumberFormat="1" applyFont="1" applyFill="1" applyBorder="1" applyAlignment="1">
      <alignment horizontal="center" wrapText="1"/>
    </xf>
    <xf numFmtId="0" fontId="11" fillId="2" borderId="10" xfId="0" applyNumberFormat="1" applyFont="1" applyFill="1" applyBorder="1" applyAlignment="1">
      <alignment horizontal="center" wrapText="1"/>
    </xf>
    <xf numFmtId="0" fontId="3" fillId="2" borderId="15" xfId="0" applyNumberFormat="1" applyFont="1" applyFill="1" applyBorder="1" applyAlignment="1"/>
    <xf numFmtId="10" fontId="12" fillId="2" borderId="10" xfId="2" applyNumberFormat="1" applyFont="1" applyFill="1" applyBorder="1" applyAlignment="1">
      <alignment horizontal="center"/>
    </xf>
    <xf numFmtId="0" fontId="6" fillId="2" borderId="0" xfId="0" applyNumberFormat="1" applyFont="1" applyFill="1" applyAlignment="1">
      <alignment horizontal="right"/>
    </xf>
    <xf numFmtId="4" fontId="6" fillId="2" borderId="0" xfId="0" applyNumberFormat="1" applyFont="1" applyFill="1" applyAlignment="1" applyProtection="1">
      <alignment horizontal="right"/>
      <protection locked="0"/>
    </xf>
    <xf numFmtId="164" fontId="12" fillId="0" borderId="0" xfId="0" applyNumberFormat="1" applyFont="1" applyAlignment="1"/>
    <xf numFmtId="10" fontId="13" fillId="2" borderId="10" xfId="0" applyNumberFormat="1" applyFont="1" applyFill="1" applyBorder="1" applyAlignment="1" applyProtection="1">
      <alignment horizontal="right"/>
      <protection locked="0"/>
    </xf>
    <xf numFmtId="3" fontId="3" fillId="2" borderId="10" xfId="0" applyNumberFormat="1" applyFont="1" applyFill="1" applyBorder="1" applyAlignment="1" applyProtection="1">
      <alignment horizontal="right"/>
      <protection locked="0"/>
    </xf>
    <xf numFmtId="3" fontId="3" fillId="2" borderId="10" xfId="0" applyNumberFormat="1" applyFont="1" applyFill="1" applyBorder="1" applyAlignment="1"/>
    <xf numFmtId="0" fontId="13" fillId="2" borderId="0" xfId="0" applyNumberFormat="1" applyFont="1" applyFill="1" applyAlignment="1">
      <alignment horizontal="center" wrapText="1"/>
    </xf>
    <xf numFmtId="165" fontId="3" fillId="2" borderId="10" xfId="0" applyNumberFormat="1" applyFont="1" applyFill="1" applyBorder="1" applyAlignment="1">
      <alignment horizontal="center"/>
    </xf>
    <xf numFmtId="0" fontId="15" fillId="3" borderId="1" xfId="0" applyFont="1" applyFill="1" applyBorder="1"/>
    <xf numFmtId="0" fontId="16" fillId="3" borderId="0" xfId="0" applyFont="1" applyFill="1"/>
    <xf numFmtId="0" fontId="12" fillId="4" borderId="9" xfId="0" applyFont="1" applyFill="1" applyBorder="1"/>
    <xf numFmtId="0" fontId="12" fillId="4" borderId="10" xfId="0" applyFont="1" applyFill="1" applyBorder="1"/>
    <xf numFmtId="9" fontId="12" fillId="4" borderId="10" xfId="0" applyNumberFormat="1" applyFont="1" applyFill="1" applyBorder="1"/>
    <xf numFmtId="9" fontId="12" fillId="2" borderId="10" xfId="0" applyNumberFormat="1" applyFont="1" applyFill="1" applyBorder="1"/>
    <xf numFmtId="0" fontId="13" fillId="2" borderId="0" xfId="0" applyFont="1" applyFill="1"/>
    <xf numFmtId="0" fontId="25" fillId="2" borderId="0" xfId="0" applyFont="1" applyFill="1"/>
    <xf numFmtId="0" fontId="10" fillId="4" borderId="0" xfId="1" applyFont="1" applyFill="1" applyAlignment="1" applyProtection="1"/>
    <xf numFmtId="0" fontId="10" fillId="4" borderId="10" xfId="1" applyFont="1" applyFill="1" applyBorder="1" applyAlignment="1" applyProtection="1"/>
    <xf numFmtId="3" fontId="16" fillId="3" borderId="0" xfId="0" applyNumberFormat="1" applyFont="1" applyFill="1" applyAlignment="1">
      <alignment horizontal="center"/>
    </xf>
    <xf numFmtId="0" fontId="16" fillId="3" borderId="0" xfId="0" applyFont="1" applyFill="1" applyAlignment="1">
      <alignment horizontal="center"/>
    </xf>
    <xf numFmtId="0" fontId="3" fillId="0" borderId="0" xfId="0" applyFont="1"/>
    <xf numFmtId="0" fontId="29" fillId="0" borderId="0" xfId="0" applyNumberFormat="1" applyFont="1" applyAlignment="1"/>
    <xf numFmtId="0" fontId="12" fillId="2" borderId="21" xfId="0" applyFont="1" applyFill="1" applyBorder="1"/>
    <xf numFmtId="0" fontId="12" fillId="2" borderId="22" xfId="0" applyFont="1" applyFill="1" applyBorder="1"/>
    <xf numFmtId="0" fontId="3" fillId="2" borderId="22" xfId="0" applyFont="1" applyFill="1" applyBorder="1"/>
    <xf numFmtId="3" fontId="12" fillId="2" borderId="22" xfId="0" applyNumberFormat="1" applyFont="1" applyFill="1" applyBorder="1"/>
    <xf numFmtId="10" fontId="12" fillId="2" borderId="22" xfId="0" applyNumberFormat="1" applyFont="1" applyFill="1" applyBorder="1"/>
    <xf numFmtId="3" fontId="12" fillId="2" borderId="22" xfId="0" applyNumberFormat="1" applyFont="1" applyFill="1" applyBorder="1" applyAlignment="1" applyProtection="1">
      <alignment horizontal="right"/>
      <protection locked="0"/>
    </xf>
    <xf numFmtId="0" fontId="10" fillId="0" borderId="0" xfId="0" applyFont="1"/>
    <xf numFmtId="0" fontId="30" fillId="2" borderId="0" xfId="0" applyNumberFormat="1" applyFont="1" applyFill="1" applyAlignment="1"/>
    <xf numFmtId="1" fontId="12" fillId="2" borderId="10" xfId="0" applyNumberFormat="1" applyFont="1" applyFill="1" applyBorder="1" applyAlignment="1"/>
    <xf numFmtId="0" fontId="12" fillId="2" borderId="20" xfId="0" applyNumberFormat="1" applyFont="1" applyFill="1" applyBorder="1" applyAlignment="1"/>
    <xf numFmtId="0" fontId="12" fillId="2" borderId="24" xfId="0" applyNumberFormat="1" applyFont="1" applyFill="1" applyBorder="1" applyAlignment="1"/>
    <xf numFmtId="0" fontId="12" fillId="2" borderId="18" xfId="0" applyNumberFormat="1" applyFont="1" applyFill="1" applyBorder="1" applyAlignment="1"/>
    <xf numFmtId="3" fontId="12" fillId="2" borderId="20" xfId="0" applyNumberFormat="1" applyFont="1" applyFill="1" applyBorder="1" applyAlignment="1"/>
    <xf numFmtId="3" fontId="12" fillId="2" borderId="20" xfId="0" applyNumberFormat="1" applyFont="1" applyFill="1" applyBorder="1" applyAlignment="1" applyProtection="1">
      <alignment horizontal="right"/>
      <protection locked="0"/>
    </xf>
    <xf numFmtId="167" fontId="3" fillId="2" borderId="10" xfId="0" applyNumberFormat="1" applyFont="1" applyFill="1" applyBorder="1" applyAlignment="1">
      <alignment horizontal="center"/>
    </xf>
    <xf numFmtId="0" fontId="3" fillId="2" borderId="10" xfId="0" applyNumberFormat="1" applyFont="1" applyFill="1" applyBorder="1" applyAlignment="1">
      <alignment horizontal="center"/>
    </xf>
    <xf numFmtId="17" fontId="3" fillId="2" borderId="10" xfId="0" applyNumberFormat="1" applyFont="1" applyFill="1" applyBorder="1" applyAlignment="1">
      <alignment horizontal="center"/>
    </xf>
    <xf numFmtId="164" fontId="3" fillId="2" borderId="10" xfId="0" applyNumberFormat="1" applyFont="1" applyFill="1" applyBorder="1" applyAlignment="1">
      <alignment horizontal="center"/>
    </xf>
    <xf numFmtId="10" fontId="11" fillId="2" borderId="0" xfId="0" applyNumberFormat="1" applyFont="1" applyFill="1" applyAlignment="1">
      <alignment horizontal="center"/>
    </xf>
    <xf numFmtId="10" fontId="3" fillId="2" borderId="10" xfId="0" applyNumberFormat="1" applyFont="1" applyFill="1" applyBorder="1" applyAlignment="1">
      <alignment horizontal="center"/>
    </xf>
    <xf numFmtId="4" fontId="3" fillId="2" borderId="10" xfId="0" applyNumberFormat="1" applyFont="1" applyFill="1" applyBorder="1" applyAlignment="1">
      <alignment horizontal="center"/>
    </xf>
    <xf numFmtId="172" fontId="12" fillId="2" borderId="10" xfId="0" applyNumberFormat="1" applyFont="1" applyFill="1" applyBorder="1" applyAlignment="1" applyProtection="1">
      <alignment horizontal="right"/>
      <protection locked="0"/>
    </xf>
    <xf numFmtId="0" fontId="12" fillId="2" borderId="10" xfId="0" applyFont="1" applyFill="1" applyBorder="1"/>
    <xf numFmtId="0" fontId="10" fillId="2" borderId="0" xfId="0" applyFont="1" applyFill="1"/>
    <xf numFmtId="0" fontId="12" fillId="2" borderId="25" xfId="0" applyNumberFormat="1" applyFont="1" applyFill="1" applyBorder="1" applyAlignment="1"/>
    <xf numFmtId="0" fontId="12" fillId="2" borderId="26" xfId="0" applyNumberFormat="1" applyFont="1" applyFill="1" applyBorder="1" applyAlignment="1"/>
    <xf numFmtId="3" fontId="12" fillId="2" borderId="18" xfId="0" applyNumberFormat="1" applyFont="1" applyFill="1" applyBorder="1" applyAlignment="1" applyProtection="1">
      <alignment horizontal="right"/>
      <protection locked="0"/>
    </xf>
    <xf numFmtId="0" fontId="12" fillId="2" borderId="23" xfId="0" applyNumberFormat="1" applyFont="1" applyFill="1" applyBorder="1" applyAlignment="1"/>
    <xf numFmtId="0" fontId="12" fillId="0" borderId="0" xfId="0" applyNumberFormat="1" applyFont="1" applyBorder="1" applyAlignment="1"/>
    <xf numFmtId="0" fontId="3" fillId="0" borderId="0" xfId="0" applyNumberFormat="1" applyFont="1" applyBorder="1"/>
    <xf numFmtId="0" fontId="3" fillId="2" borderId="28" xfId="0" applyNumberFormat="1" applyFont="1" applyFill="1" applyBorder="1" applyAlignment="1"/>
    <xf numFmtId="4" fontId="3" fillId="2" borderId="28" xfId="0" applyNumberFormat="1" applyFont="1" applyFill="1" applyBorder="1" applyAlignment="1" applyProtection="1">
      <alignment horizontal="right"/>
      <protection locked="0"/>
    </xf>
    <xf numFmtId="0" fontId="3" fillId="2" borderId="27" xfId="0" applyNumberFormat="1" applyFont="1" applyFill="1" applyBorder="1" applyAlignment="1"/>
    <xf numFmtId="0" fontId="13" fillId="2" borderId="10" xfId="0" applyFont="1" applyFill="1" applyBorder="1"/>
    <xf numFmtId="0" fontId="11" fillId="2" borderId="0" xfId="0" applyNumberFormat="1" applyFont="1" applyFill="1" applyBorder="1" applyAlignment="1">
      <alignment horizontal="center" wrapText="1"/>
    </xf>
    <xf numFmtId="170" fontId="31" fillId="2" borderId="10" xfId="0" applyNumberFormat="1" applyFont="1" applyFill="1" applyBorder="1" applyAlignment="1">
      <alignment horizontal="center"/>
    </xf>
    <xf numFmtId="169" fontId="3" fillId="2" borderId="10" xfId="0" applyNumberFormat="1" applyFont="1" applyFill="1" applyBorder="1" applyAlignment="1">
      <alignment horizontal="center"/>
    </xf>
    <xf numFmtId="171" fontId="3" fillId="2" borderId="10" xfId="0" applyNumberFormat="1" applyFont="1" applyFill="1" applyBorder="1" applyAlignment="1">
      <alignment horizontal="center"/>
    </xf>
    <xf numFmtId="169" fontId="11" fillId="2" borderId="10" xfId="0" applyNumberFormat="1" applyFont="1" applyFill="1" applyBorder="1" applyAlignment="1">
      <alignment horizontal="center"/>
    </xf>
    <xf numFmtId="0" fontId="32" fillId="0" borderId="0" xfId="0" applyFont="1"/>
    <xf numFmtId="0" fontId="29" fillId="0" borderId="1" xfId="0" applyNumberFormat="1" applyFont="1" applyBorder="1"/>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D2926"/>
      <color rgb="FF89CB31"/>
      <color rgb="FF008080"/>
      <color rgb="FF96969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0003946.gif"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0003946.gif"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28</xdr:col>
      <xdr:colOff>1095375</xdr:colOff>
      <xdr:row>354</xdr:row>
      <xdr:rowOff>123825</xdr:rowOff>
    </xdr:from>
    <xdr:to>
      <xdr:col>28</xdr:col>
      <xdr:colOff>1895475</xdr:colOff>
      <xdr:row>356</xdr:row>
      <xdr:rowOff>152400</xdr:rowOff>
    </xdr:to>
    <xdr:pic>
      <xdr:nvPicPr>
        <xdr:cNvPr id="2" name="Picture 1" descr="C:\WINDOWS\TEMP\~0003946.gif">
          <a:extLst>
            <a:ext uri="{FF2B5EF4-FFF2-40B4-BE49-F238E27FC236}">
              <a16:creationId xmlns:a16="http://schemas.microsoft.com/office/drawing/2014/main" id="{8E7D1300-972B-4CFE-A583-D85DBAF3D7A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162250" y="6901497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1123950</xdr:colOff>
      <xdr:row>240</xdr:row>
      <xdr:rowOff>152400</xdr:rowOff>
    </xdr:from>
    <xdr:to>
      <xdr:col>28</xdr:col>
      <xdr:colOff>1924050</xdr:colOff>
      <xdr:row>241</xdr:row>
      <xdr:rowOff>180975</xdr:rowOff>
    </xdr:to>
    <xdr:pic>
      <xdr:nvPicPr>
        <xdr:cNvPr id="3" name="Picture 2" descr="C:\WINDOWS\TEMP\~0003946.gif">
          <a:extLst>
            <a:ext uri="{FF2B5EF4-FFF2-40B4-BE49-F238E27FC236}">
              <a16:creationId xmlns:a16="http://schemas.microsoft.com/office/drawing/2014/main" id="{7EB9FD11-BC2B-48E7-83E7-46414F5CD68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165425" y="48329850"/>
          <a:ext cx="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1152525</xdr:colOff>
      <xdr:row>132</xdr:row>
      <xdr:rowOff>161925</xdr:rowOff>
    </xdr:from>
    <xdr:to>
      <xdr:col>28</xdr:col>
      <xdr:colOff>1952625</xdr:colOff>
      <xdr:row>133</xdr:row>
      <xdr:rowOff>190500</xdr:rowOff>
    </xdr:to>
    <xdr:pic>
      <xdr:nvPicPr>
        <xdr:cNvPr id="4" name="Picture 3" descr="C:\WINDOWS\TEMP\~0003946.gif">
          <a:extLst>
            <a:ext uri="{FF2B5EF4-FFF2-40B4-BE49-F238E27FC236}">
              <a16:creationId xmlns:a16="http://schemas.microsoft.com/office/drawing/2014/main" id="{57E43D94-F014-428F-96BD-0A83D78CD5C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162250" y="27695525"/>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1152525</xdr:colOff>
      <xdr:row>51</xdr:row>
      <xdr:rowOff>161925</xdr:rowOff>
    </xdr:from>
    <xdr:to>
      <xdr:col>28</xdr:col>
      <xdr:colOff>1952625</xdr:colOff>
      <xdr:row>52</xdr:row>
      <xdr:rowOff>190500</xdr:rowOff>
    </xdr:to>
    <xdr:pic>
      <xdr:nvPicPr>
        <xdr:cNvPr id="5" name="Picture 4" descr="C:\WINDOWS\TEMP\~0003946.gif">
          <a:extLst>
            <a:ext uri="{FF2B5EF4-FFF2-40B4-BE49-F238E27FC236}">
              <a16:creationId xmlns:a16="http://schemas.microsoft.com/office/drawing/2014/main" id="{48AC74AC-3015-4CFC-835D-B4357517DE4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162250" y="11055350"/>
          <a:ext cx="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51</xdr:row>
      <xdr:rowOff>114300</xdr:rowOff>
    </xdr:from>
    <xdr:to>
      <xdr:col>0</xdr:col>
      <xdr:colOff>324373</xdr:colOff>
      <xdr:row>52</xdr:row>
      <xdr:rowOff>137053</xdr:rowOff>
    </xdr:to>
    <xdr:pic>
      <xdr:nvPicPr>
        <xdr:cNvPr id="6" name="Picture 5">
          <a:extLst>
            <a:ext uri="{FF2B5EF4-FFF2-40B4-BE49-F238E27FC236}">
              <a16:creationId xmlns:a16="http://schemas.microsoft.com/office/drawing/2014/main" id="{BC7DFA64-A54E-4A67-8200-3BBDD6364596}"/>
            </a:ext>
          </a:extLst>
        </xdr:cNvPr>
        <xdr:cNvPicPr>
          <a:picLocks noChangeAspect="1"/>
        </xdr:cNvPicPr>
      </xdr:nvPicPr>
      <xdr:blipFill>
        <a:blip xmlns:r="http://schemas.openxmlformats.org/officeDocument/2006/relationships" r:embed="rId3"/>
        <a:stretch>
          <a:fillRect/>
        </a:stretch>
      </xdr:blipFill>
      <xdr:spPr>
        <a:xfrm>
          <a:off x="142875" y="11010900"/>
          <a:ext cx="170703" cy="231668"/>
        </a:xfrm>
        <a:prstGeom prst="rect">
          <a:avLst/>
        </a:prstGeom>
      </xdr:spPr>
    </xdr:pic>
    <xdr:clientData/>
  </xdr:twoCellAnchor>
  <xdr:twoCellAnchor editAs="oneCell">
    <xdr:from>
      <xdr:col>0</xdr:col>
      <xdr:colOff>165100</xdr:colOff>
      <xdr:row>132</xdr:row>
      <xdr:rowOff>177800</xdr:rowOff>
    </xdr:from>
    <xdr:to>
      <xdr:col>1</xdr:col>
      <xdr:colOff>523</xdr:colOff>
      <xdr:row>133</xdr:row>
      <xdr:rowOff>211347</xdr:rowOff>
    </xdr:to>
    <xdr:pic>
      <xdr:nvPicPr>
        <xdr:cNvPr id="7" name="Picture 6">
          <a:extLst>
            <a:ext uri="{FF2B5EF4-FFF2-40B4-BE49-F238E27FC236}">
              <a16:creationId xmlns:a16="http://schemas.microsoft.com/office/drawing/2014/main" id="{12FE25D5-C8A5-464B-A40C-7C8ED43E8535}"/>
            </a:ext>
          </a:extLst>
        </xdr:cNvPr>
        <xdr:cNvPicPr>
          <a:picLocks noChangeAspect="1"/>
        </xdr:cNvPicPr>
      </xdr:nvPicPr>
      <xdr:blipFill>
        <a:blip xmlns:r="http://schemas.openxmlformats.org/officeDocument/2006/relationships" r:embed="rId3"/>
        <a:stretch>
          <a:fillRect/>
        </a:stretch>
      </xdr:blipFill>
      <xdr:spPr>
        <a:xfrm>
          <a:off x="161925" y="27717750"/>
          <a:ext cx="171973" cy="222143"/>
        </a:xfrm>
        <a:prstGeom prst="rect">
          <a:avLst/>
        </a:prstGeom>
      </xdr:spPr>
    </xdr:pic>
    <xdr:clientData/>
  </xdr:twoCellAnchor>
  <xdr:twoCellAnchor editAs="oneCell">
    <xdr:from>
      <xdr:col>0</xdr:col>
      <xdr:colOff>139700</xdr:colOff>
      <xdr:row>240</xdr:row>
      <xdr:rowOff>152400</xdr:rowOff>
    </xdr:from>
    <xdr:to>
      <xdr:col>0</xdr:col>
      <xdr:colOff>324373</xdr:colOff>
      <xdr:row>241</xdr:row>
      <xdr:rowOff>175152</xdr:rowOff>
    </xdr:to>
    <xdr:pic>
      <xdr:nvPicPr>
        <xdr:cNvPr id="8" name="Picture 7">
          <a:extLst>
            <a:ext uri="{FF2B5EF4-FFF2-40B4-BE49-F238E27FC236}">
              <a16:creationId xmlns:a16="http://schemas.microsoft.com/office/drawing/2014/main" id="{28166A8E-FD91-4A65-AA72-A5F483FF61DD}"/>
            </a:ext>
          </a:extLst>
        </xdr:cNvPr>
        <xdr:cNvPicPr>
          <a:picLocks noChangeAspect="1"/>
        </xdr:cNvPicPr>
      </xdr:nvPicPr>
      <xdr:blipFill>
        <a:blip xmlns:r="http://schemas.openxmlformats.org/officeDocument/2006/relationships" r:embed="rId3"/>
        <a:stretch>
          <a:fillRect/>
        </a:stretch>
      </xdr:blipFill>
      <xdr:spPr>
        <a:xfrm>
          <a:off x="142875" y="48329850"/>
          <a:ext cx="170703" cy="231668"/>
        </a:xfrm>
        <a:prstGeom prst="rect">
          <a:avLst/>
        </a:prstGeom>
      </xdr:spPr>
    </xdr:pic>
    <xdr:clientData/>
  </xdr:twoCellAnchor>
  <xdr:twoCellAnchor editAs="oneCell">
    <xdr:from>
      <xdr:col>0</xdr:col>
      <xdr:colOff>139700</xdr:colOff>
      <xdr:row>354</xdr:row>
      <xdr:rowOff>127000</xdr:rowOff>
    </xdr:from>
    <xdr:to>
      <xdr:col>0</xdr:col>
      <xdr:colOff>324373</xdr:colOff>
      <xdr:row>355</xdr:row>
      <xdr:rowOff>114647</xdr:rowOff>
    </xdr:to>
    <xdr:pic>
      <xdr:nvPicPr>
        <xdr:cNvPr id="9" name="Picture 8">
          <a:extLst>
            <a:ext uri="{FF2B5EF4-FFF2-40B4-BE49-F238E27FC236}">
              <a16:creationId xmlns:a16="http://schemas.microsoft.com/office/drawing/2014/main" id="{3E7C8145-79D5-410C-AD03-FEA09AFF9D14}"/>
            </a:ext>
          </a:extLst>
        </xdr:cNvPr>
        <xdr:cNvPicPr>
          <a:picLocks noChangeAspect="1"/>
        </xdr:cNvPicPr>
      </xdr:nvPicPr>
      <xdr:blipFill>
        <a:blip xmlns:r="http://schemas.openxmlformats.org/officeDocument/2006/relationships" r:embed="rId3"/>
        <a:stretch>
          <a:fillRect/>
        </a:stretch>
      </xdr:blipFill>
      <xdr:spPr>
        <a:xfrm>
          <a:off x="142875" y="69018150"/>
          <a:ext cx="170703" cy="231668"/>
        </a:xfrm>
        <a:prstGeom prst="rect">
          <a:avLst/>
        </a:prstGeom>
      </xdr:spPr>
    </xdr:pic>
    <xdr:clientData/>
  </xdr:twoCellAnchor>
  <xdr:twoCellAnchor editAs="oneCell">
    <xdr:from>
      <xdr:col>28</xdr:col>
      <xdr:colOff>0</xdr:colOff>
      <xdr:row>354</xdr:row>
      <xdr:rowOff>0</xdr:rowOff>
    </xdr:from>
    <xdr:to>
      <xdr:col>28</xdr:col>
      <xdr:colOff>817698</xdr:colOff>
      <xdr:row>355</xdr:row>
      <xdr:rowOff>54327</xdr:rowOff>
    </xdr:to>
    <xdr:pic>
      <xdr:nvPicPr>
        <xdr:cNvPr id="10" name="Picture 9">
          <a:extLst>
            <a:ext uri="{FF2B5EF4-FFF2-40B4-BE49-F238E27FC236}">
              <a16:creationId xmlns:a16="http://schemas.microsoft.com/office/drawing/2014/main" id="{EDE39628-55C7-4D69-98BE-FF76A491817C}"/>
            </a:ext>
          </a:extLst>
        </xdr:cNvPr>
        <xdr:cNvPicPr>
          <a:picLocks noChangeAspect="1"/>
        </xdr:cNvPicPr>
      </xdr:nvPicPr>
      <xdr:blipFill>
        <a:blip xmlns:r="http://schemas.openxmlformats.org/officeDocument/2006/relationships" r:embed="rId4"/>
        <a:stretch>
          <a:fillRect/>
        </a:stretch>
      </xdr:blipFill>
      <xdr:spPr>
        <a:xfrm>
          <a:off x="27184350" y="68894325"/>
          <a:ext cx="825953" cy="286283"/>
        </a:xfrm>
        <a:prstGeom prst="rect">
          <a:avLst/>
        </a:prstGeom>
      </xdr:spPr>
    </xdr:pic>
    <xdr:clientData/>
  </xdr:twoCellAnchor>
  <xdr:twoCellAnchor editAs="oneCell">
    <xdr:from>
      <xdr:col>28</xdr:col>
      <xdr:colOff>63500</xdr:colOff>
      <xdr:row>240</xdr:row>
      <xdr:rowOff>88900</xdr:rowOff>
    </xdr:from>
    <xdr:to>
      <xdr:col>28</xdr:col>
      <xdr:colOff>892628</xdr:colOff>
      <xdr:row>241</xdr:row>
      <xdr:rowOff>170712</xdr:rowOff>
    </xdr:to>
    <xdr:pic>
      <xdr:nvPicPr>
        <xdr:cNvPr id="11" name="Picture 10">
          <a:extLst>
            <a:ext uri="{FF2B5EF4-FFF2-40B4-BE49-F238E27FC236}">
              <a16:creationId xmlns:a16="http://schemas.microsoft.com/office/drawing/2014/main" id="{FC9F808B-5C76-44FD-BFAA-5C971B0672C1}"/>
            </a:ext>
          </a:extLst>
        </xdr:cNvPr>
        <xdr:cNvPicPr>
          <a:picLocks noChangeAspect="1"/>
        </xdr:cNvPicPr>
      </xdr:nvPicPr>
      <xdr:blipFill>
        <a:blip xmlns:r="http://schemas.openxmlformats.org/officeDocument/2006/relationships" r:embed="rId4"/>
        <a:stretch>
          <a:fillRect/>
        </a:stretch>
      </xdr:blipFill>
      <xdr:spPr>
        <a:xfrm>
          <a:off x="27251025" y="48263175"/>
          <a:ext cx="825953" cy="295808"/>
        </a:xfrm>
        <a:prstGeom prst="rect">
          <a:avLst/>
        </a:prstGeom>
      </xdr:spPr>
    </xdr:pic>
    <xdr:clientData/>
  </xdr:twoCellAnchor>
  <xdr:twoCellAnchor editAs="oneCell">
    <xdr:from>
      <xdr:col>28</xdr:col>
      <xdr:colOff>25400</xdr:colOff>
      <xdr:row>132</xdr:row>
      <xdr:rowOff>76200</xdr:rowOff>
    </xdr:from>
    <xdr:to>
      <xdr:col>28</xdr:col>
      <xdr:colOff>854528</xdr:colOff>
      <xdr:row>133</xdr:row>
      <xdr:rowOff>168807</xdr:rowOff>
    </xdr:to>
    <xdr:pic>
      <xdr:nvPicPr>
        <xdr:cNvPr id="12" name="Picture 11">
          <a:extLst>
            <a:ext uri="{FF2B5EF4-FFF2-40B4-BE49-F238E27FC236}">
              <a16:creationId xmlns:a16="http://schemas.microsoft.com/office/drawing/2014/main" id="{E913A5E2-B4CC-4AAA-B4EF-0703143B62C0}"/>
            </a:ext>
          </a:extLst>
        </xdr:cNvPr>
        <xdr:cNvPicPr>
          <a:picLocks noChangeAspect="1"/>
        </xdr:cNvPicPr>
      </xdr:nvPicPr>
      <xdr:blipFill>
        <a:blip xmlns:r="http://schemas.openxmlformats.org/officeDocument/2006/relationships" r:embed="rId4"/>
        <a:stretch>
          <a:fillRect/>
        </a:stretch>
      </xdr:blipFill>
      <xdr:spPr>
        <a:xfrm>
          <a:off x="27212925" y="27612975"/>
          <a:ext cx="825953" cy="286283"/>
        </a:xfrm>
        <a:prstGeom prst="rect">
          <a:avLst/>
        </a:prstGeom>
      </xdr:spPr>
    </xdr:pic>
    <xdr:clientData/>
  </xdr:twoCellAnchor>
  <xdr:twoCellAnchor editAs="oneCell">
    <xdr:from>
      <xdr:col>28</xdr:col>
      <xdr:colOff>0</xdr:colOff>
      <xdr:row>51</xdr:row>
      <xdr:rowOff>0</xdr:rowOff>
    </xdr:from>
    <xdr:to>
      <xdr:col>28</xdr:col>
      <xdr:colOff>817698</xdr:colOff>
      <xdr:row>52</xdr:row>
      <xdr:rowOff>92608</xdr:rowOff>
    </xdr:to>
    <xdr:pic>
      <xdr:nvPicPr>
        <xdr:cNvPr id="13" name="Picture 12">
          <a:extLst>
            <a:ext uri="{FF2B5EF4-FFF2-40B4-BE49-F238E27FC236}">
              <a16:creationId xmlns:a16="http://schemas.microsoft.com/office/drawing/2014/main" id="{FEAD4692-EE15-4715-9B3E-F750EACEA2AA}"/>
            </a:ext>
          </a:extLst>
        </xdr:cNvPr>
        <xdr:cNvPicPr>
          <a:picLocks noChangeAspect="1"/>
        </xdr:cNvPicPr>
      </xdr:nvPicPr>
      <xdr:blipFill>
        <a:blip xmlns:r="http://schemas.openxmlformats.org/officeDocument/2006/relationships" r:embed="rId4"/>
        <a:stretch>
          <a:fillRect/>
        </a:stretch>
      </xdr:blipFill>
      <xdr:spPr>
        <a:xfrm>
          <a:off x="27184350" y="10896600"/>
          <a:ext cx="825953" cy="286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1095375</xdr:colOff>
      <xdr:row>355</xdr:row>
      <xdr:rowOff>123825</xdr:rowOff>
    </xdr:from>
    <xdr:to>
      <xdr:col>28</xdr:col>
      <xdr:colOff>1895475</xdr:colOff>
      <xdr:row>357</xdr:row>
      <xdr:rowOff>152400</xdr:rowOff>
    </xdr:to>
    <xdr:pic>
      <xdr:nvPicPr>
        <xdr:cNvPr id="2" name="Picture 1" descr="C:\WINDOWS\TEMP\~0003946.gif">
          <a:extLst>
            <a:ext uri="{FF2B5EF4-FFF2-40B4-BE49-F238E27FC236}">
              <a16:creationId xmlns:a16="http://schemas.microsoft.com/office/drawing/2014/main" id="{B1874AAC-730C-4B97-ACDA-817B38C572C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222700" y="7233285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1123950</xdr:colOff>
      <xdr:row>241</xdr:row>
      <xdr:rowOff>152400</xdr:rowOff>
    </xdr:from>
    <xdr:to>
      <xdr:col>28</xdr:col>
      <xdr:colOff>1924050</xdr:colOff>
      <xdr:row>242</xdr:row>
      <xdr:rowOff>180975</xdr:rowOff>
    </xdr:to>
    <xdr:pic>
      <xdr:nvPicPr>
        <xdr:cNvPr id="3" name="Picture 2" descr="C:\WINDOWS\TEMP\~0003946.gif">
          <a:extLst>
            <a:ext uri="{FF2B5EF4-FFF2-40B4-BE49-F238E27FC236}">
              <a16:creationId xmlns:a16="http://schemas.microsoft.com/office/drawing/2014/main" id="{64F9DD75-D115-4C23-A9F5-E5AB7E6A73B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222700" y="494347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1152525</xdr:colOff>
      <xdr:row>132</xdr:row>
      <xdr:rowOff>161925</xdr:rowOff>
    </xdr:from>
    <xdr:to>
      <xdr:col>28</xdr:col>
      <xdr:colOff>1952625</xdr:colOff>
      <xdr:row>133</xdr:row>
      <xdr:rowOff>190500</xdr:rowOff>
    </xdr:to>
    <xdr:pic>
      <xdr:nvPicPr>
        <xdr:cNvPr id="4" name="Picture 3" descr="C:\WINDOWS\TEMP\~0003946.gif">
          <a:extLst>
            <a:ext uri="{FF2B5EF4-FFF2-40B4-BE49-F238E27FC236}">
              <a16:creationId xmlns:a16="http://schemas.microsoft.com/office/drawing/2014/main" id="{1FD69460-EB6C-491B-8B55-F1844736120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222700" y="2772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1152525</xdr:colOff>
      <xdr:row>51</xdr:row>
      <xdr:rowOff>161925</xdr:rowOff>
    </xdr:from>
    <xdr:to>
      <xdr:col>28</xdr:col>
      <xdr:colOff>1952625</xdr:colOff>
      <xdr:row>52</xdr:row>
      <xdr:rowOff>190500</xdr:rowOff>
    </xdr:to>
    <xdr:pic>
      <xdr:nvPicPr>
        <xdr:cNvPr id="5" name="Picture 4" descr="C:\WINDOWS\TEMP\~0003946.gif">
          <a:extLst>
            <a:ext uri="{FF2B5EF4-FFF2-40B4-BE49-F238E27FC236}">
              <a16:creationId xmlns:a16="http://schemas.microsoft.com/office/drawing/2014/main" id="{EE7AB2C5-BCC0-41C2-B83F-2A185A33F0A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222700" y="108775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51</xdr:row>
      <xdr:rowOff>114300</xdr:rowOff>
    </xdr:from>
    <xdr:to>
      <xdr:col>1</xdr:col>
      <xdr:colOff>1612</xdr:colOff>
      <xdr:row>52</xdr:row>
      <xdr:rowOff>137053</xdr:rowOff>
    </xdr:to>
    <xdr:pic>
      <xdr:nvPicPr>
        <xdr:cNvPr id="6" name="Picture 5">
          <a:extLst>
            <a:ext uri="{FF2B5EF4-FFF2-40B4-BE49-F238E27FC236}">
              <a16:creationId xmlns:a16="http://schemas.microsoft.com/office/drawing/2014/main" id="{B0545E12-BAB5-4F5F-BCA2-BD27121A760E}"/>
            </a:ext>
          </a:extLst>
        </xdr:cNvPr>
        <xdr:cNvPicPr>
          <a:picLocks noChangeAspect="1"/>
        </xdr:cNvPicPr>
      </xdr:nvPicPr>
      <xdr:blipFill>
        <a:blip xmlns:r="http://schemas.openxmlformats.org/officeDocument/2006/relationships" r:embed="rId3"/>
        <a:stretch>
          <a:fillRect/>
        </a:stretch>
      </xdr:blipFill>
      <xdr:spPr>
        <a:xfrm>
          <a:off x="139700" y="10829925"/>
          <a:ext cx="184673" cy="222778"/>
        </a:xfrm>
        <a:prstGeom prst="rect">
          <a:avLst/>
        </a:prstGeom>
      </xdr:spPr>
    </xdr:pic>
    <xdr:clientData/>
  </xdr:twoCellAnchor>
  <xdr:twoCellAnchor editAs="oneCell">
    <xdr:from>
      <xdr:col>0</xdr:col>
      <xdr:colOff>165100</xdr:colOff>
      <xdr:row>132</xdr:row>
      <xdr:rowOff>177800</xdr:rowOff>
    </xdr:from>
    <xdr:to>
      <xdr:col>1</xdr:col>
      <xdr:colOff>523</xdr:colOff>
      <xdr:row>133</xdr:row>
      <xdr:rowOff>211347</xdr:rowOff>
    </xdr:to>
    <xdr:pic>
      <xdr:nvPicPr>
        <xdr:cNvPr id="7" name="Picture 6">
          <a:extLst>
            <a:ext uri="{FF2B5EF4-FFF2-40B4-BE49-F238E27FC236}">
              <a16:creationId xmlns:a16="http://schemas.microsoft.com/office/drawing/2014/main" id="{C39475B3-2CBC-45ED-B6FF-04365D1D5B07}"/>
            </a:ext>
          </a:extLst>
        </xdr:cNvPr>
        <xdr:cNvPicPr>
          <a:picLocks noChangeAspect="1"/>
        </xdr:cNvPicPr>
      </xdr:nvPicPr>
      <xdr:blipFill>
        <a:blip xmlns:r="http://schemas.openxmlformats.org/officeDocument/2006/relationships" r:embed="rId3"/>
        <a:stretch>
          <a:fillRect/>
        </a:stretch>
      </xdr:blipFill>
      <xdr:spPr>
        <a:xfrm>
          <a:off x="165100" y="27743150"/>
          <a:ext cx="178323" cy="233572"/>
        </a:xfrm>
        <a:prstGeom prst="rect">
          <a:avLst/>
        </a:prstGeom>
      </xdr:spPr>
    </xdr:pic>
    <xdr:clientData/>
  </xdr:twoCellAnchor>
  <xdr:twoCellAnchor editAs="oneCell">
    <xdr:from>
      <xdr:col>0</xdr:col>
      <xdr:colOff>139700</xdr:colOff>
      <xdr:row>241</xdr:row>
      <xdr:rowOff>152400</xdr:rowOff>
    </xdr:from>
    <xdr:to>
      <xdr:col>1</xdr:col>
      <xdr:colOff>1612</xdr:colOff>
      <xdr:row>242</xdr:row>
      <xdr:rowOff>175153</xdr:rowOff>
    </xdr:to>
    <xdr:pic>
      <xdr:nvPicPr>
        <xdr:cNvPr id="8" name="Picture 7">
          <a:extLst>
            <a:ext uri="{FF2B5EF4-FFF2-40B4-BE49-F238E27FC236}">
              <a16:creationId xmlns:a16="http://schemas.microsoft.com/office/drawing/2014/main" id="{047BA71E-7485-4F8B-8EA1-C0DCC9D2FAAB}"/>
            </a:ext>
          </a:extLst>
        </xdr:cNvPr>
        <xdr:cNvPicPr>
          <a:picLocks noChangeAspect="1"/>
        </xdr:cNvPicPr>
      </xdr:nvPicPr>
      <xdr:blipFill>
        <a:blip xmlns:r="http://schemas.openxmlformats.org/officeDocument/2006/relationships" r:embed="rId3"/>
        <a:stretch>
          <a:fillRect/>
        </a:stretch>
      </xdr:blipFill>
      <xdr:spPr>
        <a:xfrm>
          <a:off x="139700" y="49434750"/>
          <a:ext cx="184673" cy="222777"/>
        </a:xfrm>
        <a:prstGeom prst="rect">
          <a:avLst/>
        </a:prstGeom>
      </xdr:spPr>
    </xdr:pic>
    <xdr:clientData/>
  </xdr:twoCellAnchor>
  <xdr:twoCellAnchor editAs="oneCell">
    <xdr:from>
      <xdr:col>0</xdr:col>
      <xdr:colOff>139700</xdr:colOff>
      <xdr:row>355</xdr:row>
      <xdr:rowOff>127000</xdr:rowOff>
    </xdr:from>
    <xdr:to>
      <xdr:col>1</xdr:col>
      <xdr:colOff>1612</xdr:colOff>
      <xdr:row>356</xdr:row>
      <xdr:rowOff>114647</xdr:rowOff>
    </xdr:to>
    <xdr:pic>
      <xdr:nvPicPr>
        <xdr:cNvPr id="9" name="Picture 8">
          <a:extLst>
            <a:ext uri="{FF2B5EF4-FFF2-40B4-BE49-F238E27FC236}">
              <a16:creationId xmlns:a16="http://schemas.microsoft.com/office/drawing/2014/main" id="{4EE377E9-5689-4F85-8585-C30EF3048577}"/>
            </a:ext>
          </a:extLst>
        </xdr:cNvPr>
        <xdr:cNvPicPr>
          <a:picLocks noChangeAspect="1"/>
        </xdr:cNvPicPr>
      </xdr:nvPicPr>
      <xdr:blipFill>
        <a:blip xmlns:r="http://schemas.openxmlformats.org/officeDocument/2006/relationships" r:embed="rId3"/>
        <a:stretch>
          <a:fillRect/>
        </a:stretch>
      </xdr:blipFill>
      <xdr:spPr>
        <a:xfrm>
          <a:off x="139700" y="72336025"/>
          <a:ext cx="184673" cy="225772"/>
        </a:xfrm>
        <a:prstGeom prst="rect">
          <a:avLst/>
        </a:prstGeom>
      </xdr:spPr>
    </xdr:pic>
    <xdr:clientData/>
  </xdr:twoCellAnchor>
  <xdr:twoCellAnchor editAs="oneCell">
    <xdr:from>
      <xdr:col>28</xdr:col>
      <xdr:colOff>0</xdr:colOff>
      <xdr:row>355</xdr:row>
      <xdr:rowOff>0</xdr:rowOff>
    </xdr:from>
    <xdr:to>
      <xdr:col>28</xdr:col>
      <xdr:colOff>824048</xdr:colOff>
      <xdr:row>356</xdr:row>
      <xdr:rowOff>60677</xdr:rowOff>
    </xdr:to>
    <xdr:pic>
      <xdr:nvPicPr>
        <xdr:cNvPr id="10" name="Picture 9">
          <a:extLst>
            <a:ext uri="{FF2B5EF4-FFF2-40B4-BE49-F238E27FC236}">
              <a16:creationId xmlns:a16="http://schemas.microsoft.com/office/drawing/2014/main" id="{C989576E-3C13-46CE-9885-D1081DC6EE61}"/>
            </a:ext>
          </a:extLst>
        </xdr:cNvPr>
        <xdr:cNvPicPr>
          <a:picLocks noChangeAspect="1"/>
        </xdr:cNvPicPr>
      </xdr:nvPicPr>
      <xdr:blipFill>
        <a:blip xmlns:r="http://schemas.openxmlformats.org/officeDocument/2006/relationships" r:embed="rId4"/>
        <a:stretch>
          <a:fillRect/>
        </a:stretch>
      </xdr:blipFill>
      <xdr:spPr>
        <a:xfrm>
          <a:off x="28213050" y="72209025"/>
          <a:ext cx="817698" cy="292452"/>
        </a:xfrm>
        <a:prstGeom prst="rect">
          <a:avLst/>
        </a:prstGeom>
      </xdr:spPr>
    </xdr:pic>
    <xdr:clientData/>
  </xdr:twoCellAnchor>
  <xdr:twoCellAnchor editAs="oneCell">
    <xdr:from>
      <xdr:col>28</xdr:col>
      <xdr:colOff>63500</xdr:colOff>
      <xdr:row>241</xdr:row>
      <xdr:rowOff>88900</xdr:rowOff>
    </xdr:from>
    <xdr:to>
      <xdr:col>28</xdr:col>
      <xdr:colOff>898978</xdr:colOff>
      <xdr:row>242</xdr:row>
      <xdr:rowOff>177063</xdr:rowOff>
    </xdr:to>
    <xdr:pic>
      <xdr:nvPicPr>
        <xdr:cNvPr id="11" name="Picture 10">
          <a:extLst>
            <a:ext uri="{FF2B5EF4-FFF2-40B4-BE49-F238E27FC236}">
              <a16:creationId xmlns:a16="http://schemas.microsoft.com/office/drawing/2014/main" id="{292CE65D-55D2-4EA0-82A9-98B4C01CBA48}"/>
            </a:ext>
          </a:extLst>
        </xdr:cNvPr>
        <xdr:cNvPicPr>
          <a:picLocks noChangeAspect="1"/>
        </xdr:cNvPicPr>
      </xdr:nvPicPr>
      <xdr:blipFill>
        <a:blip xmlns:r="http://schemas.openxmlformats.org/officeDocument/2006/relationships" r:embed="rId4"/>
        <a:stretch>
          <a:fillRect/>
        </a:stretch>
      </xdr:blipFill>
      <xdr:spPr>
        <a:xfrm>
          <a:off x="28276550" y="49371250"/>
          <a:ext cx="829128" cy="281837"/>
        </a:xfrm>
        <a:prstGeom prst="rect">
          <a:avLst/>
        </a:prstGeom>
      </xdr:spPr>
    </xdr:pic>
    <xdr:clientData/>
  </xdr:twoCellAnchor>
  <xdr:twoCellAnchor editAs="oneCell">
    <xdr:from>
      <xdr:col>28</xdr:col>
      <xdr:colOff>25400</xdr:colOff>
      <xdr:row>132</xdr:row>
      <xdr:rowOff>76200</xdr:rowOff>
    </xdr:from>
    <xdr:to>
      <xdr:col>28</xdr:col>
      <xdr:colOff>860878</xdr:colOff>
      <xdr:row>133</xdr:row>
      <xdr:rowOff>175157</xdr:rowOff>
    </xdr:to>
    <xdr:pic>
      <xdr:nvPicPr>
        <xdr:cNvPr id="12" name="Picture 11">
          <a:extLst>
            <a:ext uri="{FF2B5EF4-FFF2-40B4-BE49-F238E27FC236}">
              <a16:creationId xmlns:a16="http://schemas.microsoft.com/office/drawing/2014/main" id="{EFEE8684-6FF4-467B-BB37-8BACECCE51FF}"/>
            </a:ext>
          </a:extLst>
        </xdr:cNvPr>
        <xdr:cNvPicPr>
          <a:picLocks noChangeAspect="1"/>
        </xdr:cNvPicPr>
      </xdr:nvPicPr>
      <xdr:blipFill>
        <a:blip xmlns:r="http://schemas.openxmlformats.org/officeDocument/2006/relationships" r:embed="rId4"/>
        <a:stretch>
          <a:fillRect/>
        </a:stretch>
      </xdr:blipFill>
      <xdr:spPr>
        <a:xfrm>
          <a:off x="28238450" y="27641550"/>
          <a:ext cx="829128" cy="292632"/>
        </a:xfrm>
        <a:prstGeom prst="rect">
          <a:avLst/>
        </a:prstGeom>
      </xdr:spPr>
    </xdr:pic>
    <xdr:clientData/>
  </xdr:twoCellAnchor>
  <xdr:twoCellAnchor editAs="oneCell">
    <xdr:from>
      <xdr:col>28</xdr:col>
      <xdr:colOff>0</xdr:colOff>
      <xdr:row>51</xdr:row>
      <xdr:rowOff>0</xdr:rowOff>
    </xdr:from>
    <xdr:to>
      <xdr:col>28</xdr:col>
      <xdr:colOff>824048</xdr:colOff>
      <xdr:row>52</xdr:row>
      <xdr:rowOff>98958</xdr:rowOff>
    </xdr:to>
    <xdr:pic>
      <xdr:nvPicPr>
        <xdr:cNvPr id="13" name="Picture 12">
          <a:extLst>
            <a:ext uri="{FF2B5EF4-FFF2-40B4-BE49-F238E27FC236}">
              <a16:creationId xmlns:a16="http://schemas.microsoft.com/office/drawing/2014/main" id="{6ADD6B73-8751-4565-B797-B99F843B5543}"/>
            </a:ext>
          </a:extLst>
        </xdr:cNvPr>
        <xdr:cNvPicPr>
          <a:picLocks noChangeAspect="1"/>
        </xdr:cNvPicPr>
      </xdr:nvPicPr>
      <xdr:blipFill>
        <a:blip xmlns:r="http://schemas.openxmlformats.org/officeDocument/2006/relationships" r:embed="rId4"/>
        <a:stretch>
          <a:fillRect/>
        </a:stretch>
      </xdr:blipFill>
      <xdr:spPr>
        <a:xfrm>
          <a:off x="28213050" y="10715625"/>
          <a:ext cx="817698" cy="292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aragonbankinggroup.co.uk/" TargetMode="External"/><Relationship Id="rId2" Type="http://schemas.openxmlformats.org/officeDocument/2006/relationships/hyperlink" Target="http://www.paragonbankinggroup.co.uk/" TargetMode="External"/><Relationship Id="rId1" Type="http://schemas.openxmlformats.org/officeDocument/2006/relationships/hyperlink" Target="http://www.paragon-group.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aragonbankinggroup.co.uk/" TargetMode="External"/><Relationship Id="rId2" Type="http://schemas.openxmlformats.org/officeDocument/2006/relationships/hyperlink" Target="http://www.paragonbankinggroup.co.uk/" TargetMode="External"/><Relationship Id="rId1" Type="http://schemas.openxmlformats.org/officeDocument/2006/relationships/hyperlink" Target="http://www.paragon-group.co.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244E9-ED8F-47AF-8D09-0861D784C18A}">
  <sheetPr>
    <tabColor rgb="FF89CB31"/>
  </sheetPr>
  <dimension ref="A1:JB374"/>
  <sheetViews>
    <sheetView showGridLines="0" showOutlineSymbols="0" zoomScale="70" zoomScaleNormal="70" workbookViewId="0"/>
  </sheetViews>
  <sheetFormatPr defaultColWidth="9.69140625" defaultRowHeight="15.5" x14ac:dyDescent="0.35"/>
  <cols>
    <col min="1" max="1" width="4" style="6" customWidth="1"/>
    <col min="2" max="2" width="71.23046875" style="6" customWidth="1"/>
    <col min="3" max="3" width="2.23046875" style="6" customWidth="1"/>
    <col min="4" max="4" width="16.23046875" style="6" customWidth="1"/>
    <col min="5" max="5" width="2.84375" style="6" customWidth="1"/>
    <col min="6" max="6" width="16.23046875" style="6" customWidth="1"/>
    <col min="7" max="7" width="2.23046875" style="6" customWidth="1"/>
    <col min="8" max="8" width="17.84375" style="6" customWidth="1"/>
    <col min="9" max="9" width="2.23046875" style="6" customWidth="1"/>
    <col min="10" max="10" width="14.84375" style="6" customWidth="1"/>
    <col min="11" max="11" width="2.23046875" style="6" customWidth="1"/>
    <col min="12" max="12" width="15.53515625" style="6" customWidth="1"/>
    <col min="13" max="13" width="2.23046875" style="6" customWidth="1"/>
    <col min="14" max="14" width="15.53515625" style="6" customWidth="1"/>
    <col min="15" max="15" width="2.23046875" style="6" customWidth="1"/>
    <col min="16" max="16" width="15.53515625" style="6" customWidth="1"/>
    <col min="17" max="17" width="2.23046875" style="6" customWidth="1"/>
    <col min="18" max="18" width="15.53515625" style="6" customWidth="1"/>
    <col min="19" max="19" width="2.23046875" style="6" customWidth="1"/>
    <col min="20" max="20" width="15.53515625" style="6" customWidth="1"/>
    <col min="21" max="21" width="2.23046875" style="6" customWidth="1"/>
    <col min="22" max="22" width="15.53515625" style="6" customWidth="1"/>
    <col min="23" max="23" width="2.23046875" style="6" customWidth="1"/>
    <col min="24" max="24" width="15.53515625" style="6" customWidth="1"/>
    <col min="25" max="25" width="12.69140625" style="6" customWidth="1"/>
    <col min="26" max="26" width="18.07421875" style="6" customWidth="1"/>
    <col min="27" max="27" width="8.69140625" style="6" bestFit="1" customWidth="1"/>
    <col min="28" max="28" width="14.69140625" style="6" customWidth="1"/>
    <col min="29" max="29" width="11.69140625" style="6" customWidth="1"/>
    <col min="30" max="16384" width="9.69140625" style="6"/>
  </cols>
  <sheetData>
    <row r="1" spans="1:30" ht="21" x14ac:dyDescent="0.5">
      <c r="A1" s="1"/>
      <c r="B1" s="2" t="s">
        <v>278</v>
      </c>
      <c r="C1" s="3"/>
      <c r="D1" s="3"/>
      <c r="E1" s="3"/>
      <c r="F1" s="3"/>
      <c r="G1" s="3"/>
      <c r="H1" s="3"/>
      <c r="I1" s="3"/>
      <c r="J1" s="3"/>
      <c r="K1" s="3"/>
      <c r="L1" s="3"/>
      <c r="M1" s="3"/>
      <c r="N1" s="3"/>
      <c r="O1" s="3"/>
      <c r="P1" s="3"/>
      <c r="Q1" s="3"/>
      <c r="R1" s="3"/>
      <c r="S1" s="3"/>
      <c r="T1" s="3"/>
      <c r="U1" s="3"/>
      <c r="V1" s="3"/>
      <c r="W1" s="3"/>
      <c r="X1" s="3"/>
      <c r="Y1" s="3"/>
      <c r="Z1" s="3"/>
      <c r="AA1" s="3"/>
      <c r="AB1" s="3"/>
      <c r="AC1" s="4"/>
      <c r="AD1" s="5"/>
    </row>
    <row r="2" spans="1:30" x14ac:dyDescent="0.35">
      <c r="A2" s="7"/>
      <c r="B2" s="8"/>
      <c r="C2" s="9"/>
      <c r="D2" s="9"/>
      <c r="E2" s="9"/>
      <c r="F2" s="9"/>
      <c r="G2" s="9"/>
      <c r="H2" s="9"/>
      <c r="I2" s="9"/>
      <c r="J2" s="9"/>
      <c r="K2" s="9"/>
      <c r="L2" s="9"/>
      <c r="M2" s="9"/>
      <c r="N2" s="9"/>
      <c r="O2" s="9"/>
      <c r="P2" s="9"/>
      <c r="Q2" s="9"/>
      <c r="R2" s="9"/>
      <c r="S2" s="9"/>
      <c r="T2" s="9"/>
      <c r="U2" s="9"/>
      <c r="V2" s="9"/>
      <c r="W2" s="9"/>
      <c r="X2" s="9"/>
      <c r="Y2" s="9"/>
      <c r="Z2" s="9"/>
      <c r="AA2" s="9"/>
      <c r="AB2" s="9"/>
      <c r="AC2" s="10"/>
      <c r="AD2" s="5"/>
    </row>
    <row r="3" spans="1:30" x14ac:dyDescent="0.35">
      <c r="A3" s="11"/>
      <c r="B3" s="12" t="s">
        <v>279</v>
      </c>
      <c r="C3" s="9"/>
      <c r="D3" s="9"/>
      <c r="E3" s="9"/>
      <c r="F3" s="9"/>
      <c r="G3" s="9"/>
      <c r="H3" s="9"/>
      <c r="I3" s="9"/>
      <c r="J3" s="9"/>
      <c r="K3" s="9"/>
      <c r="L3" s="9"/>
      <c r="M3" s="9"/>
      <c r="N3" s="9"/>
      <c r="O3" s="9"/>
      <c r="P3" s="9"/>
      <c r="Q3" s="9"/>
      <c r="R3" s="9"/>
      <c r="S3" s="9"/>
      <c r="T3" s="9"/>
      <c r="U3" s="9"/>
      <c r="V3" s="9"/>
      <c r="W3" s="9"/>
      <c r="X3" s="9"/>
      <c r="Y3" s="9"/>
      <c r="Z3" s="9"/>
      <c r="AA3" s="9"/>
      <c r="AB3" s="9"/>
      <c r="AC3" s="10"/>
      <c r="AD3" s="5"/>
    </row>
    <row r="4" spans="1:30" x14ac:dyDescent="0.35">
      <c r="A4" s="7"/>
      <c r="B4" s="8"/>
      <c r="C4" s="9"/>
      <c r="D4" s="9"/>
      <c r="E4" s="9"/>
      <c r="F4" s="9"/>
      <c r="G4" s="9"/>
      <c r="H4" s="9"/>
      <c r="I4" s="9"/>
      <c r="J4" s="9"/>
      <c r="K4" s="9"/>
      <c r="L4" s="9"/>
      <c r="M4" s="9"/>
      <c r="N4" s="9"/>
      <c r="O4" s="9"/>
      <c r="P4" s="9"/>
      <c r="Q4" s="9"/>
      <c r="R4" s="9"/>
      <c r="S4" s="9"/>
      <c r="T4" s="9"/>
      <c r="U4" s="9"/>
      <c r="V4" s="9"/>
      <c r="W4" s="9"/>
      <c r="X4" s="9"/>
      <c r="Y4" s="9"/>
      <c r="Z4" s="9"/>
      <c r="AA4" s="9"/>
      <c r="AB4" s="9"/>
      <c r="AC4" s="10"/>
      <c r="AD4" s="5"/>
    </row>
    <row r="5" spans="1:30" x14ac:dyDescent="0.35">
      <c r="A5" s="7"/>
      <c r="B5" s="13" t="s">
        <v>90</v>
      </c>
      <c r="C5" s="9"/>
      <c r="D5" s="9"/>
      <c r="E5" s="9"/>
      <c r="F5" s="9"/>
      <c r="G5" s="9"/>
      <c r="H5" s="9"/>
      <c r="I5" s="9"/>
      <c r="J5" s="9"/>
      <c r="K5" s="9"/>
      <c r="L5" s="9"/>
      <c r="M5" s="9"/>
      <c r="N5" s="9"/>
      <c r="O5" s="9"/>
      <c r="P5" s="9"/>
      <c r="Q5" s="9"/>
      <c r="R5" s="9"/>
      <c r="S5" s="9"/>
      <c r="T5" s="9"/>
      <c r="U5" s="9"/>
      <c r="V5" s="9"/>
      <c r="W5" s="9"/>
      <c r="X5" s="9"/>
      <c r="Y5" s="9"/>
      <c r="Z5" s="9"/>
      <c r="AA5" s="9"/>
      <c r="AB5" s="9"/>
      <c r="AC5" s="10"/>
      <c r="AD5" s="5"/>
    </row>
    <row r="6" spans="1:30" x14ac:dyDescent="0.35">
      <c r="A6" s="7"/>
      <c r="B6" s="13" t="s">
        <v>92</v>
      </c>
      <c r="C6" s="9"/>
      <c r="D6" s="9"/>
      <c r="E6" s="9"/>
      <c r="F6" s="9"/>
      <c r="G6" s="9"/>
      <c r="H6" s="9"/>
      <c r="I6" s="9"/>
      <c r="J6" s="9"/>
      <c r="K6" s="9"/>
      <c r="L6" s="9"/>
      <c r="M6" s="9"/>
      <c r="N6" s="9"/>
      <c r="O6" s="9"/>
      <c r="P6" s="9"/>
      <c r="Q6" s="9"/>
      <c r="R6" s="9"/>
      <c r="S6" s="9"/>
      <c r="T6" s="9"/>
      <c r="U6" s="9"/>
      <c r="V6" s="9"/>
      <c r="W6" s="9"/>
      <c r="X6" s="9"/>
      <c r="Y6" s="9"/>
      <c r="Z6" s="9"/>
      <c r="AA6" s="9"/>
      <c r="AB6" s="9"/>
      <c r="AC6" s="10"/>
      <c r="AD6" s="5"/>
    </row>
    <row r="7" spans="1:30" x14ac:dyDescent="0.35">
      <c r="A7" s="7"/>
      <c r="B7" s="13" t="s">
        <v>91</v>
      </c>
      <c r="C7" s="9"/>
      <c r="D7" s="9"/>
      <c r="E7" s="9"/>
      <c r="F7" s="9"/>
      <c r="G7" s="9"/>
      <c r="H7" s="9"/>
      <c r="I7" s="9"/>
      <c r="J7" s="9"/>
      <c r="K7" s="9"/>
      <c r="L7" s="9"/>
      <c r="M7" s="9"/>
      <c r="N7" s="9"/>
      <c r="O7" s="9"/>
      <c r="P7" s="9"/>
      <c r="Q7" s="9"/>
      <c r="R7" s="9"/>
      <c r="S7" s="9"/>
      <c r="T7" s="9"/>
      <c r="U7" s="9"/>
      <c r="V7" s="9"/>
      <c r="W7" s="9"/>
      <c r="X7" s="9"/>
      <c r="Y7" s="9"/>
      <c r="Z7" s="9"/>
      <c r="AA7" s="9"/>
      <c r="AB7" s="9"/>
      <c r="AC7" s="10"/>
      <c r="AD7" s="5"/>
    </row>
    <row r="8" spans="1:30" x14ac:dyDescent="0.35">
      <c r="A8" s="7"/>
      <c r="B8" s="14"/>
      <c r="C8" s="9"/>
      <c r="D8" s="9"/>
      <c r="E8" s="9"/>
      <c r="F8" s="9"/>
      <c r="G8" s="9"/>
      <c r="H8" s="9"/>
      <c r="I8" s="9"/>
      <c r="J8" s="9"/>
      <c r="K8" s="9"/>
      <c r="L8" s="9"/>
      <c r="M8" s="9"/>
      <c r="N8" s="9"/>
      <c r="O8" s="9"/>
      <c r="P8" s="9"/>
      <c r="Q8" s="9"/>
      <c r="R8" s="9"/>
      <c r="S8" s="9"/>
      <c r="T8" s="9"/>
      <c r="U8" s="9"/>
      <c r="V8" s="9"/>
      <c r="W8" s="9"/>
      <c r="X8" s="9"/>
      <c r="Y8" s="9"/>
      <c r="Z8" s="9"/>
      <c r="AA8" s="9"/>
      <c r="AB8" s="9"/>
      <c r="AC8" s="10"/>
      <c r="AD8" s="5"/>
    </row>
    <row r="9" spans="1:30" ht="18.5" x14ac:dyDescent="0.45">
      <c r="A9" s="7"/>
      <c r="B9" s="12" t="s">
        <v>104</v>
      </c>
      <c r="C9" s="9"/>
      <c r="D9" s="9"/>
      <c r="E9" s="15"/>
      <c r="F9" s="9"/>
      <c r="G9" s="9"/>
      <c r="H9" s="15"/>
      <c r="I9" s="9"/>
      <c r="J9" s="15"/>
      <c r="K9" s="16" t="s">
        <v>162</v>
      </c>
      <c r="L9" s="15"/>
      <c r="M9" s="15"/>
      <c r="N9" s="15"/>
      <c r="O9" s="15"/>
      <c r="P9" s="15"/>
      <c r="Q9" s="15"/>
      <c r="R9" s="15"/>
      <c r="S9" s="15"/>
      <c r="T9" s="15"/>
      <c r="U9" s="15"/>
      <c r="V9" s="15"/>
      <c r="W9" s="9"/>
      <c r="X9" s="9"/>
      <c r="Y9" s="9"/>
      <c r="Z9" s="9"/>
      <c r="AA9" s="9"/>
      <c r="AB9" s="9"/>
      <c r="AC9" s="10"/>
      <c r="AD9" s="5"/>
    </row>
    <row r="10" spans="1:30" x14ac:dyDescent="0.35">
      <c r="A10" s="7"/>
      <c r="B10" s="14"/>
      <c r="C10" s="17"/>
      <c r="D10" s="9"/>
      <c r="E10" s="9"/>
      <c r="F10" s="9"/>
      <c r="G10" s="9"/>
      <c r="H10" s="9"/>
      <c r="I10" s="9"/>
      <c r="J10" s="9"/>
      <c r="K10" s="9"/>
      <c r="L10" s="9"/>
      <c r="M10" s="9"/>
      <c r="N10" s="9"/>
      <c r="O10" s="9"/>
      <c r="P10" s="9"/>
      <c r="Q10" s="9"/>
      <c r="R10" s="9"/>
      <c r="S10" s="9"/>
      <c r="T10" s="9"/>
      <c r="U10" s="9"/>
      <c r="V10" s="9"/>
      <c r="W10" s="9"/>
      <c r="X10" s="9"/>
      <c r="Y10" s="9"/>
      <c r="Z10" s="9"/>
      <c r="AA10" s="9"/>
      <c r="AB10" s="258"/>
      <c r="AC10" s="10"/>
      <c r="AD10" s="5"/>
    </row>
    <row r="11" spans="1:30" s="23" customFormat="1" x14ac:dyDescent="0.35">
      <c r="A11" s="18"/>
      <c r="B11" s="19" t="s">
        <v>0</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1"/>
      <c r="AD11" s="22"/>
    </row>
    <row r="12" spans="1:30" s="23" customFormat="1" ht="16" thickBot="1" x14ac:dyDescent="0.4">
      <c r="A12" s="18"/>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1"/>
      <c r="AD12" s="22"/>
    </row>
    <row r="13" spans="1:30" s="23" customFormat="1" x14ac:dyDescent="0.35">
      <c r="A13" s="24"/>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6"/>
      <c r="AD13" s="22"/>
    </row>
    <row r="14" spans="1:30" s="23" customFormat="1" x14ac:dyDescent="0.35">
      <c r="A14" s="18"/>
      <c r="B14" s="19" t="s">
        <v>1</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35" t="s">
        <v>280</v>
      </c>
      <c r="AC14" s="21"/>
      <c r="AD14" s="22"/>
    </row>
    <row r="15" spans="1:30" s="23" customFormat="1" x14ac:dyDescent="0.35">
      <c r="A15" s="18"/>
      <c r="B15" s="19" t="s">
        <v>261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17" t="s">
        <v>293</v>
      </c>
      <c r="AC15" s="21"/>
      <c r="AD15" s="22"/>
    </row>
    <row r="16" spans="1:30" s="23" customFormat="1" x14ac:dyDescent="0.35">
      <c r="A16" s="18"/>
      <c r="B16" s="19" t="s">
        <v>2</v>
      </c>
      <c r="C16" s="20"/>
      <c r="D16" s="28"/>
      <c r="E16" s="28"/>
      <c r="F16" s="28"/>
      <c r="G16" s="28"/>
      <c r="H16" s="28"/>
      <c r="I16" s="28"/>
      <c r="J16" s="28"/>
      <c r="K16" s="28"/>
      <c r="L16" s="28"/>
      <c r="M16" s="28"/>
      <c r="N16" s="28"/>
      <c r="O16" s="28"/>
      <c r="P16" s="28"/>
      <c r="Q16" s="28"/>
      <c r="R16" s="28"/>
      <c r="S16" s="28"/>
      <c r="T16" s="28"/>
      <c r="U16" s="28"/>
      <c r="V16" s="28"/>
      <c r="W16" s="28"/>
      <c r="X16" s="29" t="s">
        <v>123</v>
      </c>
      <c r="Y16" s="269">
        <v>0.28358639000666758</v>
      </c>
      <c r="Z16" s="269" t="s">
        <v>254</v>
      </c>
      <c r="AA16" s="269">
        <v>0.71641360999333237</v>
      </c>
      <c r="AB16" s="27"/>
      <c r="AC16" s="21"/>
      <c r="AD16" s="22"/>
    </row>
    <row r="17" spans="1:33" s="23" customFormat="1" x14ac:dyDescent="0.35">
      <c r="A17" s="18"/>
      <c r="B17" s="19" t="s">
        <v>3</v>
      </c>
      <c r="C17" s="20"/>
      <c r="D17" s="28"/>
      <c r="E17" s="28"/>
      <c r="F17" s="28"/>
      <c r="G17" s="28"/>
      <c r="H17" s="28"/>
      <c r="I17" s="28"/>
      <c r="J17" s="28"/>
      <c r="K17" s="28"/>
      <c r="L17" s="28"/>
      <c r="M17" s="28"/>
      <c r="N17" s="28"/>
      <c r="O17" s="28"/>
      <c r="P17" s="28"/>
      <c r="Q17" s="28"/>
      <c r="R17" s="28"/>
      <c r="S17" s="28"/>
      <c r="T17" s="28"/>
      <c r="U17" s="28"/>
      <c r="V17" s="28"/>
      <c r="W17" s="28"/>
      <c r="X17" s="29" t="s">
        <v>123</v>
      </c>
      <c r="Y17" s="269">
        <v>0.28277458325616855</v>
      </c>
      <c r="Z17" s="269" t="s">
        <v>254</v>
      </c>
      <c r="AA17" s="269">
        <v>0.71722541674383145</v>
      </c>
      <c r="AB17" s="27"/>
      <c r="AC17" s="21"/>
      <c r="AD17" s="22"/>
    </row>
    <row r="18" spans="1:33" s="23" customFormat="1" x14ac:dyDescent="0.35">
      <c r="A18" s="18"/>
      <c r="B18" s="19" t="s">
        <v>4</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23">
        <v>45231</v>
      </c>
      <c r="AC18" s="21"/>
      <c r="AD18" s="22"/>
    </row>
    <row r="19" spans="1:33" s="23" customFormat="1" x14ac:dyDescent="0.35">
      <c r="A19" s="18"/>
      <c r="B19" s="19" t="s">
        <v>5</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23">
        <v>45281</v>
      </c>
      <c r="AC19" s="21"/>
      <c r="AD19" s="22"/>
    </row>
    <row r="20" spans="1:33" s="23" customFormat="1" x14ac:dyDescent="0.35">
      <c r="A20" s="18"/>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30"/>
      <c r="AC20" s="21"/>
      <c r="AD20" s="22"/>
    </row>
    <row r="21" spans="1:33" s="23" customFormat="1" x14ac:dyDescent="0.35">
      <c r="A21" s="18"/>
      <c r="B21" s="31" t="s">
        <v>6</v>
      </c>
      <c r="C21" s="20"/>
      <c r="D21" s="20"/>
      <c r="E21" s="20"/>
      <c r="F21" s="20"/>
      <c r="G21" s="20"/>
      <c r="H21" s="20"/>
      <c r="I21" s="20"/>
      <c r="J21" s="20"/>
      <c r="K21" s="20"/>
      <c r="L21" s="20"/>
      <c r="M21" s="20"/>
      <c r="N21" s="20"/>
      <c r="O21" s="20"/>
      <c r="P21" s="20"/>
      <c r="Q21" s="20"/>
      <c r="R21" s="20"/>
      <c r="S21" s="20"/>
      <c r="T21" s="20"/>
      <c r="U21" s="20"/>
      <c r="V21" s="20"/>
      <c r="W21" s="20"/>
      <c r="X21" s="20"/>
      <c r="Y21" s="20"/>
      <c r="Z21" s="30" t="s">
        <v>67</v>
      </c>
      <c r="AA21" s="20"/>
      <c r="AB21" s="20"/>
      <c r="AC21" s="21"/>
      <c r="AD21" s="22"/>
    </row>
    <row r="22" spans="1:33" x14ac:dyDescent="0.35">
      <c r="A22" s="7"/>
      <c r="B22" s="9"/>
      <c r="C22" s="9"/>
      <c r="D22" s="9"/>
      <c r="E22" s="9"/>
      <c r="F22" s="9"/>
      <c r="G22" s="9"/>
      <c r="H22" s="9"/>
      <c r="I22" s="9"/>
      <c r="J22" s="9"/>
      <c r="K22" s="9"/>
      <c r="L22" s="9"/>
      <c r="M22" s="9"/>
      <c r="N22" s="9"/>
      <c r="O22" s="9"/>
      <c r="P22" s="9"/>
      <c r="Q22" s="9"/>
      <c r="R22" s="9"/>
      <c r="S22" s="9"/>
      <c r="T22" s="9"/>
      <c r="U22" s="9"/>
      <c r="V22" s="9"/>
      <c r="W22" s="9"/>
      <c r="X22" s="9"/>
      <c r="Y22" s="9"/>
      <c r="Z22" s="9"/>
      <c r="AA22" s="9"/>
      <c r="AB22" s="32"/>
      <c r="AC22" s="10"/>
      <c r="AD22" s="5"/>
    </row>
    <row r="23" spans="1:33" ht="46.5" x14ac:dyDescent="0.35">
      <c r="A23" s="33"/>
      <c r="B23" s="34"/>
      <c r="C23" s="35"/>
      <c r="D23" s="35"/>
      <c r="E23" s="35"/>
      <c r="F23" s="35" t="s">
        <v>270</v>
      </c>
      <c r="G23" s="35"/>
      <c r="H23" s="35" t="s">
        <v>134</v>
      </c>
      <c r="I23" s="35"/>
      <c r="J23" s="35" t="s">
        <v>135</v>
      </c>
      <c r="K23" s="35"/>
      <c r="L23" s="35" t="s">
        <v>165</v>
      </c>
      <c r="M23" s="35"/>
      <c r="N23" s="35" t="s">
        <v>155</v>
      </c>
      <c r="O23" s="35"/>
      <c r="P23" s="35" t="s">
        <v>175</v>
      </c>
      <c r="Q23" s="35"/>
      <c r="R23" s="35" t="s">
        <v>176</v>
      </c>
      <c r="S23" s="35"/>
      <c r="T23" s="35" t="s">
        <v>177</v>
      </c>
      <c r="U23" s="35"/>
      <c r="V23" s="35" t="s">
        <v>178</v>
      </c>
      <c r="W23" s="35"/>
      <c r="X23" s="35" t="s">
        <v>179</v>
      </c>
      <c r="Y23" s="35" t="s">
        <v>180</v>
      </c>
      <c r="Z23" s="35"/>
      <c r="AA23" s="34"/>
      <c r="AB23" s="34"/>
      <c r="AC23" s="36"/>
      <c r="AD23" s="5"/>
    </row>
    <row r="24" spans="1:33" s="23" customFormat="1" x14ac:dyDescent="0.35">
      <c r="A24" s="18"/>
      <c r="B24" s="37" t="s">
        <v>152</v>
      </c>
      <c r="C24" s="38"/>
      <c r="D24" s="225"/>
      <c r="E24" s="225"/>
      <c r="F24" s="225" t="s">
        <v>211</v>
      </c>
      <c r="G24" s="225"/>
      <c r="H24" s="225" t="s">
        <v>212</v>
      </c>
      <c r="I24" s="225"/>
      <c r="J24" s="225" t="s">
        <v>304</v>
      </c>
      <c r="K24" s="225"/>
      <c r="L24" s="225" t="s">
        <v>305</v>
      </c>
      <c r="M24" s="38"/>
      <c r="N24" s="38" t="s">
        <v>122</v>
      </c>
      <c r="O24" s="38"/>
      <c r="P24" s="38" t="s">
        <v>122</v>
      </c>
      <c r="Q24" s="38"/>
      <c r="R24" s="38" t="s">
        <v>122</v>
      </c>
      <c r="S24" s="38"/>
      <c r="T24" s="38" t="s">
        <v>122</v>
      </c>
      <c r="U24" s="38"/>
      <c r="V24" s="38" t="s">
        <v>122</v>
      </c>
      <c r="W24" s="38"/>
      <c r="X24" s="38" t="s">
        <v>122</v>
      </c>
      <c r="Y24" s="38" t="s">
        <v>122</v>
      </c>
      <c r="Z24" s="38"/>
      <c r="AA24" s="37"/>
      <c r="AB24" s="37"/>
      <c r="AC24" s="21"/>
      <c r="AD24" s="22"/>
    </row>
    <row r="25" spans="1:33" s="23" customFormat="1" x14ac:dyDescent="0.35">
      <c r="A25" s="39"/>
      <c r="B25" s="40" t="s">
        <v>148</v>
      </c>
      <c r="C25" s="41"/>
      <c r="D25" s="224"/>
      <c r="E25" s="224"/>
      <c r="F25" s="224" t="s">
        <v>213</v>
      </c>
      <c r="G25" s="224"/>
      <c r="H25" s="224" t="s">
        <v>214</v>
      </c>
      <c r="I25" s="224"/>
      <c r="J25" s="224" t="s">
        <v>306</v>
      </c>
      <c r="K25" s="224"/>
      <c r="L25" s="224" t="s">
        <v>307</v>
      </c>
      <c r="M25" s="42"/>
      <c r="N25" s="42" t="s">
        <v>122</v>
      </c>
      <c r="O25" s="42"/>
      <c r="P25" s="42" t="s">
        <v>122</v>
      </c>
      <c r="Q25" s="42"/>
      <c r="R25" s="42" t="s">
        <v>122</v>
      </c>
      <c r="S25" s="42"/>
      <c r="T25" s="42" t="s">
        <v>122</v>
      </c>
      <c r="U25" s="42"/>
      <c r="V25" s="42" t="s">
        <v>122</v>
      </c>
      <c r="W25" s="42"/>
      <c r="X25" s="42" t="s">
        <v>122</v>
      </c>
      <c r="Y25" s="42" t="s">
        <v>122</v>
      </c>
      <c r="Z25" s="42"/>
      <c r="AA25" s="40"/>
      <c r="AB25" s="40"/>
      <c r="AC25" s="43"/>
      <c r="AD25" s="22"/>
    </row>
    <row r="26" spans="1:33" s="23" customFormat="1" x14ac:dyDescent="0.35">
      <c r="A26" s="39"/>
      <c r="B26" s="44" t="s">
        <v>153</v>
      </c>
      <c r="C26" s="41"/>
      <c r="D26" s="226"/>
      <c r="E26" s="226"/>
      <c r="F26" s="285" t="s">
        <v>211</v>
      </c>
      <c r="G26" s="285"/>
      <c r="H26" s="285" t="s">
        <v>212</v>
      </c>
      <c r="I26" s="285"/>
      <c r="J26" s="285" t="s">
        <v>304</v>
      </c>
      <c r="K26" s="285"/>
      <c r="L26" s="285" t="s">
        <v>305</v>
      </c>
      <c r="M26" s="41"/>
      <c r="N26" s="41" t="s">
        <v>122</v>
      </c>
      <c r="O26" s="41"/>
      <c r="P26" s="41" t="s">
        <v>122</v>
      </c>
      <c r="Q26" s="41"/>
      <c r="R26" s="41" t="s">
        <v>122</v>
      </c>
      <c r="S26" s="41"/>
      <c r="T26" s="41" t="s">
        <v>122</v>
      </c>
      <c r="U26" s="41"/>
      <c r="V26" s="41" t="s">
        <v>122</v>
      </c>
      <c r="W26" s="41"/>
      <c r="X26" s="41" t="s">
        <v>122</v>
      </c>
      <c r="Y26" s="41" t="s">
        <v>122</v>
      </c>
      <c r="Z26" s="41"/>
      <c r="AA26" s="40"/>
      <c r="AB26" s="40"/>
      <c r="AC26" s="43"/>
      <c r="AD26" s="22"/>
      <c r="AE26" s="45"/>
      <c r="AG26" s="46"/>
    </row>
    <row r="27" spans="1:33" s="23" customFormat="1" x14ac:dyDescent="0.35">
      <c r="A27" s="47"/>
      <c r="B27" s="44" t="s">
        <v>149</v>
      </c>
      <c r="C27" s="42"/>
      <c r="D27" s="226"/>
      <c r="E27" s="226"/>
      <c r="F27" s="226" t="s">
        <v>213</v>
      </c>
      <c r="G27" s="226"/>
      <c r="H27" s="226" t="s">
        <v>214</v>
      </c>
      <c r="I27" s="226"/>
      <c r="J27" s="226" t="s">
        <v>306</v>
      </c>
      <c r="K27" s="226"/>
      <c r="L27" s="226" t="s">
        <v>307</v>
      </c>
      <c r="M27" s="41"/>
      <c r="N27" s="41" t="s">
        <v>122</v>
      </c>
      <c r="O27" s="41"/>
      <c r="P27" s="41" t="s">
        <v>122</v>
      </c>
      <c r="Q27" s="41"/>
      <c r="R27" s="41" t="s">
        <v>122</v>
      </c>
      <c r="S27" s="41"/>
      <c r="T27" s="41" t="s">
        <v>122</v>
      </c>
      <c r="U27" s="41"/>
      <c r="V27" s="41" t="s">
        <v>122</v>
      </c>
      <c r="W27" s="41"/>
      <c r="X27" s="41" t="s">
        <v>122</v>
      </c>
      <c r="Y27" s="41" t="s">
        <v>122</v>
      </c>
      <c r="Z27" s="41"/>
      <c r="AA27" s="40"/>
      <c r="AB27" s="40"/>
      <c r="AC27" s="43"/>
      <c r="AD27" s="22"/>
      <c r="AE27" s="45"/>
      <c r="AG27" s="46"/>
    </row>
    <row r="28" spans="1:33" s="23" customFormat="1" x14ac:dyDescent="0.35">
      <c r="A28" s="47"/>
      <c r="B28" s="58" t="s">
        <v>7</v>
      </c>
      <c r="C28" s="49"/>
      <c r="D28" s="224"/>
      <c r="E28" s="224"/>
      <c r="F28" s="224" t="s">
        <v>294</v>
      </c>
      <c r="G28" s="224"/>
      <c r="H28" s="224" t="s">
        <v>295</v>
      </c>
      <c r="I28" s="224"/>
      <c r="J28" s="224" t="s">
        <v>296</v>
      </c>
      <c r="K28" s="224"/>
      <c r="L28" s="224" t="s">
        <v>297</v>
      </c>
      <c r="M28" s="224"/>
      <c r="N28" s="224" t="s">
        <v>298</v>
      </c>
      <c r="O28" s="224"/>
      <c r="P28" s="224" t="s">
        <v>299</v>
      </c>
      <c r="Q28" s="224"/>
      <c r="R28" s="224" t="s">
        <v>79</v>
      </c>
      <c r="S28" s="224"/>
      <c r="T28" s="224" t="s">
        <v>300</v>
      </c>
      <c r="U28" s="224"/>
      <c r="V28" s="224" t="s">
        <v>301</v>
      </c>
      <c r="W28" s="224"/>
      <c r="X28" s="224" t="s">
        <v>302</v>
      </c>
      <c r="Y28" s="224" t="s">
        <v>303</v>
      </c>
      <c r="Z28" s="224"/>
      <c r="AA28" s="49"/>
      <c r="AB28" s="50"/>
      <c r="AC28" s="51"/>
      <c r="AD28" s="22"/>
      <c r="AE28" s="45"/>
      <c r="AG28" s="46"/>
    </row>
    <row r="29" spans="1:33" s="23" customFormat="1" x14ac:dyDescent="0.35">
      <c r="A29" s="39"/>
      <c r="B29" s="40" t="s">
        <v>87</v>
      </c>
      <c r="C29" s="52"/>
      <c r="D29" s="54"/>
      <c r="E29" s="53"/>
      <c r="F29" s="287">
        <v>747000</v>
      </c>
      <c r="G29" s="288"/>
      <c r="H29" s="287">
        <v>33750</v>
      </c>
      <c r="I29" s="288"/>
      <c r="J29" s="287">
        <v>29250</v>
      </c>
      <c r="K29" s="288"/>
      <c r="L29" s="287">
        <v>45000</v>
      </c>
      <c r="M29" s="268"/>
      <c r="N29" s="287">
        <v>45000</v>
      </c>
      <c r="O29" s="287"/>
      <c r="P29" s="287">
        <v>13875</v>
      </c>
      <c r="Q29" s="287"/>
      <c r="R29" s="287">
        <v>85000</v>
      </c>
      <c r="S29" s="54"/>
      <c r="T29" s="54" t="s">
        <v>79</v>
      </c>
      <c r="U29" s="54"/>
      <c r="V29" s="54" t="s">
        <v>79</v>
      </c>
      <c r="W29" s="54"/>
      <c r="X29" s="54" t="s">
        <v>79</v>
      </c>
      <c r="Y29" s="54" t="s">
        <v>79</v>
      </c>
      <c r="Z29" s="54"/>
      <c r="AA29" s="52"/>
      <c r="AB29" s="50">
        <f>SUM(F29:N29)</f>
        <v>900000</v>
      </c>
      <c r="AC29" s="51"/>
      <c r="AD29" s="22"/>
    </row>
    <row r="30" spans="1:33" s="23" customFormat="1" x14ac:dyDescent="0.35">
      <c r="A30" s="47"/>
      <c r="B30" s="40" t="s">
        <v>86</v>
      </c>
      <c r="C30" s="49"/>
      <c r="D30" s="54"/>
      <c r="E30" s="54"/>
      <c r="F30" s="54">
        <v>0</v>
      </c>
      <c r="G30" s="54"/>
      <c r="H30" s="54">
        <v>0</v>
      </c>
      <c r="I30" s="54"/>
      <c r="J30" s="54">
        <v>0</v>
      </c>
      <c r="K30" s="54"/>
      <c r="L30" s="54">
        <v>0</v>
      </c>
      <c r="M30" s="54"/>
      <c r="N30" s="54">
        <v>0</v>
      </c>
      <c r="O30" s="54"/>
      <c r="P30" s="54">
        <v>0</v>
      </c>
      <c r="Q30" s="54"/>
      <c r="R30" s="287">
        <v>0</v>
      </c>
      <c r="S30" s="54"/>
      <c r="T30" s="54" t="s">
        <v>79</v>
      </c>
      <c r="U30" s="54"/>
      <c r="V30" s="54" t="s">
        <v>79</v>
      </c>
      <c r="W30" s="54"/>
      <c r="X30" s="54" t="s">
        <v>79</v>
      </c>
      <c r="Y30" s="54" t="s">
        <v>79</v>
      </c>
      <c r="Z30" s="54"/>
      <c r="AA30" s="49"/>
      <c r="AB30" s="50">
        <f>SUM(F30:N30)</f>
        <v>0</v>
      </c>
      <c r="AC30" s="51"/>
      <c r="AD30" s="22"/>
    </row>
    <row r="31" spans="1:33" s="23" customFormat="1" x14ac:dyDescent="0.35">
      <c r="A31" s="47"/>
      <c r="B31" s="44" t="s">
        <v>88</v>
      </c>
      <c r="C31" s="49"/>
      <c r="D31" s="56"/>
      <c r="E31" s="56"/>
      <c r="F31" s="289">
        <f>F29*F32</f>
        <v>747000</v>
      </c>
      <c r="G31" s="289"/>
      <c r="H31" s="289">
        <f>H29</f>
        <v>33750</v>
      </c>
      <c r="I31" s="289"/>
      <c r="J31" s="289">
        <f>J29</f>
        <v>29250</v>
      </c>
      <c r="K31" s="289"/>
      <c r="L31" s="289">
        <f>L29</f>
        <v>45000</v>
      </c>
      <c r="M31" s="289"/>
      <c r="N31" s="289">
        <f>N29</f>
        <v>45000</v>
      </c>
      <c r="O31" s="289"/>
      <c r="P31" s="289">
        <f>P29*P32</f>
        <v>13875</v>
      </c>
      <c r="Q31" s="289"/>
      <c r="R31" s="289">
        <v>78942</v>
      </c>
      <c r="S31" s="56"/>
      <c r="T31" s="56" t="s">
        <v>79</v>
      </c>
      <c r="U31" s="56"/>
      <c r="V31" s="56" t="s">
        <v>79</v>
      </c>
      <c r="W31" s="56"/>
      <c r="X31" s="56" t="s">
        <v>79</v>
      </c>
      <c r="Y31" s="56" t="s">
        <v>79</v>
      </c>
      <c r="Z31" s="56"/>
      <c r="AA31" s="49"/>
      <c r="AB31" s="55">
        <f>SUM(F31:N31)</f>
        <v>900000</v>
      </c>
      <c r="AC31" s="51"/>
      <c r="AD31" s="22"/>
      <c r="AE31" s="231"/>
    </row>
    <row r="32" spans="1:33" s="64" customFormat="1" x14ac:dyDescent="0.35">
      <c r="A32" s="57"/>
      <c r="B32" s="163" t="s">
        <v>84</v>
      </c>
      <c r="C32" s="60"/>
      <c r="D32" s="59"/>
      <c r="E32" s="59"/>
      <c r="F32" s="286">
        <v>1</v>
      </c>
      <c r="G32" s="59"/>
      <c r="H32" s="59">
        <v>1</v>
      </c>
      <c r="I32" s="59"/>
      <c r="J32" s="59">
        <v>1</v>
      </c>
      <c r="K32" s="59"/>
      <c r="L32" s="59">
        <v>1</v>
      </c>
      <c r="M32" s="59"/>
      <c r="N32" s="59">
        <v>1</v>
      </c>
      <c r="O32" s="59"/>
      <c r="P32" s="59">
        <v>1</v>
      </c>
      <c r="Q32" s="59"/>
      <c r="R32" s="59">
        <v>0</v>
      </c>
      <c r="S32" s="59"/>
      <c r="T32" s="59" t="s">
        <v>79</v>
      </c>
      <c r="U32" s="59"/>
      <c r="V32" s="59" t="s">
        <v>79</v>
      </c>
      <c r="W32" s="59"/>
      <c r="X32" s="59" t="s">
        <v>79</v>
      </c>
      <c r="Y32" s="59" t="s">
        <v>79</v>
      </c>
      <c r="Z32" s="59"/>
      <c r="AA32" s="60"/>
      <c r="AB32" s="61"/>
      <c r="AC32" s="62"/>
      <c r="AD32" s="63"/>
    </row>
    <row r="33" spans="1:30" s="64" customFormat="1" x14ac:dyDescent="0.35">
      <c r="A33" s="57"/>
      <c r="B33" s="60" t="s">
        <v>85</v>
      </c>
      <c r="C33" s="60"/>
      <c r="D33" s="59"/>
      <c r="E33" s="222"/>
      <c r="F33" s="222">
        <v>1</v>
      </c>
      <c r="G33" s="222"/>
      <c r="H33" s="222">
        <v>1</v>
      </c>
      <c r="I33" s="222"/>
      <c r="J33" s="222">
        <v>1</v>
      </c>
      <c r="K33" s="222"/>
      <c r="L33" s="222">
        <v>1</v>
      </c>
      <c r="M33" s="222"/>
      <c r="N33" s="222">
        <v>1</v>
      </c>
      <c r="O33" s="222"/>
      <c r="P33" s="59">
        <v>1</v>
      </c>
      <c r="Q33" s="222"/>
      <c r="R33" s="222">
        <v>0</v>
      </c>
      <c r="S33" s="222"/>
      <c r="T33" s="222" t="s">
        <v>79</v>
      </c>
      <c r="U33" s="222"/>
      <c r="V33" s="222" t="s">
        <v>79</v>
      </c>
      <c r="W33" s="222"/>
      <c r="X33" s="222" t="s">
        <v>79</v>
      </c>
      <c r="Y33" s="59" t="s">
        <v>79</v>
      </c>
      <c r="Z33" s="59"/>
      <c r="AA33" s="60"/>
      <c r="AB33" s="65"/>
      <c r="AC33" s="62"/>
      <c r="AD33" s="63"/>
    </row>
    <row r="34" spans="1:30" s="23" customFormat="1" x14ac:dyDescent="0.35">
      <c r="A34" s="47"/>
      <c r="B34" s="40" t="s">
        <v>8</v>
      </c>
      <c r="C34" s="40"/>
      <c r="D34" s="48"/>
      <c r="E34" s="48"/>
      <c r="F34" s="266" t="s">
        <v>309</v>
      </c>
      <c r="G34" s="266"/>
      <c r="H34" s="266" t="s">
        <v>310</v>
      </c>
      <c r="I34" s="266"/>
      <c r="J34" s="266" t="s">
        <v>311</v>
      </c>
      <c r="K34" s="266"/>
      <c r="L34" s="266" t="s">
        <v>312</v>
      </c>
      <c r="M34" s="266"/>
      <c r="N34" s="266" t="s">
        <v>244</v>
      </c>
      <c r="O34" s="266"/>
      <c r="P34" s="266" t="s">
        <v>244</v>
      </c>
      <c r="Q34" s="266"/>
      <c r="R34" s="266" t="s">
        <v>244</v>
      </c>
      <c r="S34" s="48"/>
      <c r="T34" s="48" t="s">
        <v>79</v>
      </c>
      <c r="U34" s="48"/>
      <c r="V34" s="48" t="s">
        <v>79</v>
      </c>
      <c r="W34" s="48"/>
      <c r="X34" s="48" t="s">
        <v>79</v>
      </c>
      <c r="Y34" s="48" t="s">
        <v>79</v>
      </c>
      <c r="Z34" s="48"/>
      <c r="AA34" s="40"/>
      <c r="AB34" s="40"/>
      <c r="AC34" s="43"/>
      <c r="AD34" s="22"/>
    </row>
    <row r="35" spans="1:30" s="23" customFormat="1" x14ac:dyDescent="0.35">
      <c r="A35" s="47"/>
      <c r="B35" s="40" t="s">
        <v>9</v>
      </c>
      <c r="C35" s="68"/>
      <c r="D35" s="236"/>
      <c r="E35" s="236"/>
      <c r="F35" s="236">
        <v>6.4030699999999996E-2</v>
      </c>
      <c r="G35" s="236"/>
      <c r="H35" s="236">
        <v>7.1030700000000002E-2</v>
      </c>
      <c r="I35" s="236"/>
      <c r="J35" s="236">
        <v>7.9530699999999996E-2</v>
      </c>
      <c r="K35" s="236"/>
      <c r="L35" s="236">
        <v>9.0030700000000005E-2</v>
      </c>
      <c r="M35" s="236"/>
      <c r="N35" s="236">
        <v>9.2030699999999993E-2</v>
      </c>
      <c r="O35" s="236"/>
      <c r="P35" s="236">
        <v>9.2030699999999993E-2</v>
      </c>
      <c r="Q35" s="236"/>
      <c r="R35" s="236">
        <v>9.2030699999999993E-2</v>
      </c>
      <c r="S35" s="67"/>
      <c r="T35" s="67" t="s">
        <v>79</v>
      </c>
      <c r="U35" s="67"/>
      <c r="V35" s="67" t="s">
        <v>79</v>
      </c>
      <c r="W35" s="67"/>
      <c r="X35" s="67" t="s">
        <v>79</v>
      </c>
      <c r="Y35" s="67" t="s">
        <v>79</v>
      </c>
      <c r="Z35" s="67"/>
      <c r="AA35" s="40"/>
      <c r="AB35" s="66">
        <f>SUMPRODUCT(D35:N35,D29:N29)/AB29</f>
        <v>6.749695E-2</v>
      </c>
      <c r="AC35" s="43"/>
      <c r="AD35" s="22"/>
    </row>
    <row r="36" spans="1:30" s="23" customFormat="1" x14ac:dyDescent="0.35">
      <c r="A36" s="47"/>
      <c r="B36" s="40" t="s">
        <v>10</v>
      </c>
      <c r="C36" s="68"/>
      <c r="D36" s="236"/>
      <c r="E36" s="236"/>
      <c r="F36" s="236">
        <v>0</v>
      </c>
      <c r="G36" s="236"/>
      <c r="H36" s="236">
        <v>0</v>
      </c>
      <c r="I36" s="236"/>
      <c r="J36" s="236">
        <v>0</v>
      </c>
      <c r="K36" s="236"/>
      <c r="L36" s="236">
        <v>0</v>
      </c>
      <c r="M36" s="236"/>
      <c r="N36" s="236">
        <v>0</v>
      </c>
      <c r="O36" s="236"/>
      <c r="P36" s="236">
        <v>0</v>
      </c>
      <c r="Q36" s="236"/>
      <c r="R36" s="236">
        <v>0</v>
      </c>
      <c r="S36" s="67"/>
      <c r="T36" s="67" t="s">
        <v>79</v>
      </c>
      <c r="U36" s="67"/>
      <c r="V36" s="67" t="s">
        <v>79</v>
      </c>
      <c r="W36" s="67"/>
      <c r="X36" s="67" t="s">
        <v>79</v>
      </c>
      <c r="Y36" s="67" t="s">
        <v>79</v>
      </c>
      <c r="Z36" s="67"/>
      <c r="AA36" s="40"/>
      <c r="AB36" s="40"/>
      <c r="AC36" s="43"/>
      <c r="AD36" s="22"/>
    </row>
    <row r="37" spans="1:30" s="23" customFormat="1" x14ac:dyDescent="0.35">
      <c r="A37" s="47"/>
      <c r="B37" s="40" t="s">
        <v>154</v>
      </c>
      <c r="C37" s="40"/>
      <c r="D37" s="68"/>
      <c r="E37" s="68"/>
      <c r="F37" s="265">
        <v>47102</v>
      </c>
      <c r="G37" s="265"/>
      <c r="H37" s="265">
        <v>47102</v>
      </c>
      <c r="I37" s="265"/>
      <c r="J37" s="265">
        <v>47102</v>
      </c>
      <c r="K37" s="265"/>
      <c r="L37" s="265">
        <v>47102</v>
      </c>
      <c r="M37" s="265"/>
      <c r="N37" s="265">
        <v>47102</v>
      </c>
      <c r="O37" s="265"/>
      <c r="P37" s="265">
        <v>47102</v>
      </c>
      <c r="Q37" s="265"/>
      <c r="R37" s="265">
        <v>47102</v>
      </c>
      <c r="S37" s="68"/>
      <c r="T37" s="68" t="s">
        <v>79</v>
      </c>
      <c r="U37" s="68"/>
      <c r="V37" s="68" t="s">
        <v>79</v>
      </c>
      <c r="W37" s="68"/>
      <c r="X37" s="68" t="s">
        <v>79</v>
      </c>
      <c r="Y37" s="68" t="s">
        <v>79</v>
      </c>
      <c r="Z37" s="68"/>
      <c r="AA37" s="40"/>
      <c r="AB37" s="40"/>
      <c r="AC37" s="43"/>
      <c r="AD37" s="22"/>
    </row>
    <row r="38" spans="1:30" s="23" customFormat="1" x14ac:dyDescent="0.35">
      <c r="A38" s="47"/>
      <c r="B38" s="40" t="s">
        <v>11</v>
      </c>
      <c r="C38" s="40"/>
      <c r="D38" s="68"/>
      <c r="E38" s="68"/>
      <c r="F38" s="265">
        <v>47102</v>
      </c>
      <c r="G38" s="266"/>
      <c r="H38" s="265">
        <v>47102</v>
      </c>
      <c r="I38" s="266"/>
      <c r="J38" s="265">
        <v>47102</v>
      </c>
      <c r="K38" s="266"/>
      <c r="L38" s="265">
        <v>47102</v>
      </c>
      <c r="M38" s="266"/>
      <c r="N38" s="265" t="s">
        <v>79</v>
      </c>
      <c r="O38" s="265"/>
      <c r="P38" s="265" t="s">
        <v>79</v>
      </c>
      <c r="Q38" s="265"/>
      <c r="R38" s="265" t="s">
        <v>79</v>
      </c>
      <c r="S38" s="68"/>
      <c r="T38" s="68" t="s">
        <v>79</v>
      </c>
      <c r="U38" s="68"/>
      <c r="V38" s="68" t="s">
        <v>79</v>
      </c>
      <c r="W38" s="68"/>
      <c r="X38" s="68" t="s">
        <v>79</v>
      </c>
      <c r="Y38" s="68" t="s">
        <v>79</v>
      </c>
      <c r="Z38" s="68"/>
      <c r="AA38" s="40"/>
      <c r="AB38" s="40"/>
      <c r="AC38" s="43"/>
      <c r="AD38" s="22"/>
    </row>
    <row r="39" spans="1:30" s="23" customFormat="1" x14ac:dyDescent="0.35">
      <c r="A39" s="47"/>
      <c r="B39" s="40" t="s">
        <v>80</v>
      </c>
      <c r="C39" s="40"/>
      <c r="D39" s="48"/>
      <c r="E39" s="48"/>
      <c r="F39" s="266" t="s">
        <v>313</v>
      </c>
      <c r="G39" s="266"/>
      <c r="H39" s="266" t="s">
        <v>314</v>
      </c>
      <c r="I39" s="266"/>
      <c r="J39" s="266" t="s">
        <v>315</v>
      </c>
      <c r="K39" s="266"/>
      <c r="L39" s="266" t="s">
        <v>316</v>
      </c>
      <c r="M39" s="48"/>
      <c r="N39" s="68" t="s">
        <v>79</v>
      </c>
      <c r="O39" s="68"/>
      <c r="P39" s="68" t="s">
        <v>79</v>
      </c>
      <c r="Q39" s="68"/>
      <c r="R39" s="68" t="s">
        <v>79</v>
      </c>
      <c r="S39" s="48"/>
      <c r="T39" s="48" t="s">
        <v>79</v>
      </c>
      <c r="U39" s="48"/>
      <c r="V39" s="48" t="s">
        <v>79</v>
      </c>
      <c r="W39" s="48"/>
      <c r="X39" s="48" t="s">
        <v>79</v>
      </c>
      <c r="Y39" s="48" t="s">
        <v>79</v>
      </c>
      <c r="Z39" s="48"/>
      <c r="AA39" s="69"/>
      <c r="AB39" s="69"/>
      <c r="AC39" s="43"/>
      <c r="AD39" s="22"/>
    </row>
    <row r="40" spans="1:30" s="23" customFormat="1" x14ac:dyDescent="0.35">
      <c r="A40" s="47"/>
      <c r="B40" s="40"/>
      <c r="C40" s="40"/>
      <c r="D40" s="48"/>
      <c r="E40" s="48"/>
      <c r="F40" s="48"/>
      <c r="G40" s="48"/>
      <c r="H40" s="48"/>
      <c r="I40" s="48"/>
      <c r="J40" s="48"/>
      <c r="K40" s="48"/>
      <c r="L40" s="48"/>
      <c r="M40" s="48"/>
      <c r="N40" s="48"/>
      <c r="O40" s="48"/>
      <c r="P40" s="48"/>
      <c r="Q40" s="48"/>
      <c r="R40" s="48"/>
      <c r="S40" s="48"/>
      <c r="T40" s="48"/>
      <c r="U40" s="48"/>
      <c r="V40" s="48"/>
      <c r="W40" s="48"/>
      <c r="X40" s="48"/>
      <c r="Y40" s="40"/>
      <c r="Z40" s="40"/>
      <c r="AA40" s="40"/>
      <c r="AB40" s="66" t="s">
        <v>106</v>
      </c>
      <c r="AC40" s="43"/>
      <c r="AD40" s="22"/>
    </row>
    <row r="41" spans="1:30" s="23" customFormat="1" x14ac:dyDescent="0.35">
      <c r="A41" s="47"/>
      <c r="B41" s="40" t="s">
        <v>243</v>
      </c>
      <c r="C41" s="40"/>
      <c r="D41" s="48"/>
      <c r="E41" s="48"/>
      <c r="F41" s="48"/>
      <c r="G41" s="48"/>
      <c r="H41" s="48"/>
      <c r="I41" s="48"/>
      <c r="J41" s="48"/>
      <c r="K41" s="48"/>
      <c r="L41" s="48"/>
      <c r="M41" s="48"/>
      <c r="N41" s="48"/>
      <c r="O41" s="48"/>
      <c r="P41" s="48"/>
      <c r="Q41" s="48"/>
      <c r="R41" s="48"/>
      <c r="S41" s="48"/>
      <c r="T41" s="48"/>
      <c r="U41" s="48"/>
      <c r="V41" s="48"/>
      <c r="W41" s="48"/>
      <c r="X41" s="48"/>
      <c r="Y41" s="40"/>
      <c r="Z41" s="40"/>
      <c r="AA41" s="40"/>
      <c r="AB41" s="228">
        <f>SUM(G29:N29)/F29</f>
        <v>0.20481927710843373</v>
      </c>
      <c r="AC41" s="43"/>
      <c r="AD41" s="22"/>
    </row>
    <row r="42" spans="1:30" s="23" customFormat="1" x14ac:dyDescent="0.35">
      <c r="A42" s="47"/>
      <c r="B42" s="40" t="s">
        <v>242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228">
        <f>SUM(G31:N31)/F31</f>
        <v>0.20481927710843373</v>
      </c>
      <c r="AC42" s="43"/>
      <c r="AD42" s="22"/>
    </row>
    <row r="43" spans="1:30" s="23" customFormat="1" x14ac:dyDescent="0.35">
      <c r="A43" s="47"/>
      <c r="B43" s="40" t="s">
        <v>191</v>
      </c>
      <c r="C43" s="40"/>
      <c r="D43" s="40"/>
      <c r="E43" s="40"/>
      <c r="F43" s="40"/>
      <c r="G43" s="40"/>
      <c r="H43" s="40"/>
      <c r="I43" s="40"/>
      <c r="J43" s="40"/>
      <c r="K43" s="40"/>
      <c r="L43" s="40"/>
      <c r="M43" s="40"/>
      <c r="N43" s="40"/>
      <c r="O43" s="40"/>
      <c r="P43" s="40"/>
      <c r="Q43" s="40"/>
      <c r="R43" s="40"/>
      <c r="S43" s="40"/>
      <c r="T43" s="40"/>
      <c r="U43" s="40"/>
      <c r="V43" s="40"/>
      <c r="W43" s="40"/>
      <c r="X43" s="40"/>
      <c r="Y43" s="40"/>
      <c r="Z43" s="48"/>
      <c r="AA43" s="48"/>
      <c r="AB43" s="50" t="s">
        <v>119</v>
      </c>
      <c r="AC43" s="43"/>
      <c r="AD43" s="22"/>
    </row>
    <row r="44" spans="1:30" s="23" customFormat="1" x14ac:dyDescent="0.35">
      <c r="A44" s="47"/>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70"/>
      <c r="AC44" s="43"/>
      <c r="AD44" s="22"/>
    </row>
    <row r="45" spans="1:30" s="23" customFormat="1" x14ac:dyDescent="0.35">
      <c r="A45" s="47"/>
      <c r="B45" s="40" t="s">
        <v>190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71" t="s">
        <v>73</v>
      </c>
      <c r="AC45" s="43"/>
      <c r="AD45" s="22"/>
    </row>
    <row r="46" spans="1:30" s="23" customFormat="1" x14ac:dyDescent="0.35">
      <c r="A46" s="47"/>
      <c r="B46" s="44" t="s">
        <v>107</v>
      </c>
      <c r="C46" s="44"/>
      <c r="D46" s="44"/>
      <c r="E46" s="44"/>
      <c r="F46" s="44"/>
      <c r="G46" s="44"/>
      <c r="H46" s="44"/>
      <c r="I46" s="44"/>
      <c r="J46" s="44"/>
      <c r="K46" s="44"/>
      <c r="L46" s="44"/>
      <c r="M46" s="44"/>
      <c r="N46" s="44"/>
      <c r="O46" s="44"/>
      <c r="P46" s="44"/>
      <c r="Q46" s="44"/>
      <c r="R46" s="44"/>
      <c r="S46" s="44"/>
      <c r="T46" s="44"/>
      <c r="U46" s="44"/>
      <c r="V46" s="44"/>
      <c r="W46" s="44"/>
      <c r="X46" s="44"/>
      <c r="Y46" s="44"/>
      <c r="Z46" s="72"/>
      <c r="AA46" s="72"/>
      <c r="AB46" s="73">
        <v>45275</v>
      </c>
      <c r="AC46" s="43"/>
      <c r="AD46" s="22"/>
    </row>
    <row r="47" spans="1:30" s="23" customFormat="1" x14ac:dyDescent="0.35">
      <c r="A47" s="47"/>
      <c r="B47" s="40" t="s">
        <v>81</v>
      </c>
      <c r="C47" s="40"/>
      <c r="D47" s="74"/>
      <c r="E47" s="74"/>
      <c r="F47" s="74"/>
      <c r="G47" s="74"/>
      <c r="H47" s="74"/>
      <c r="I47" s="74"/>
      <c r="J47" s="74"/>
      <c r="K47" s="74"/>
      <c r="L47" s="74"/>
      <c r="M47" s="74"/>
      <c r="N47" s="74"/>
      <c r="O47" s="74"/>
      <c r="P47" s="74"/>
      <c r="Q47" s="74"/>
      <c r="R47" s="74"/>
      <c r="S47" s="74"/>
      <c r="T47" s="74"/>
      <c r="U47" s="74"/>
      <c r="V47" s="74"/>
      <c r="W47" s="74"/>
      <c r="X47" s="40"/>
      <c r="Y47" s="40"/>
      <c r="Z47" s="75"/>
      <c r="AA47" s="76"/>
      <c r="AB47" s="75"/>
      <c r="AC47" s="43"/>
      <c r="AD47" s="22"/>
    </row>
    <row r="48" spans="1:30" s="23" customFormat="1" x14ac:dyDescent="0.35">
      <c r="A48" s="47"/>
      <c r="B48" s="40" t="s">
        <v>82</v>
      </c>
      <c r="C48" s="40"/>
      <c r="D48" s="40"/>
      <c r="E48" s="40"/>
      <c r="F48" s="40"/>
      <c r="G48" s="40"/>
      <c r="H48" s="40"/>
      <c r="I48" s="40"/>
      <c r="J48" s="40"/>
      <c r="K48" s="40"/>
      <c r="L48" s="40"/>
      <c r="M48" s="40"/>
      <c r="N48" s="40"/>
      <c r="O48" s="40"/>
      <c r="P48" s="40"/>
      <c r="Q48" s="40"/>
      <c r="R48" s="40"/>
      <c r="S48" s="40"/>
      <c r="T48" s="40"/>
      <c r="U48" s="40"/>
      <c r="V48" s="40"/>
      <c r="W48" s="40"/>
      <c r="X48" s="259">
        <f>+AB48-Z48+1</f>
        <v>44</v>
      </c>
      <c r="Y48" s="40"/>
      <c r="Z48" s="75">
        <v>45231</v>
      </c>
      <c r="AA48" s="76"/>
      <c r="AB48" s="75">
        <v>45274</v>
      </c>
      <c r="AC48" s="43"/>
      <c r="AD48" s="22"/>
    </row>
    <row r="49" spans="1:31" s="23" customFormat="1" x14ac:dyDescent="0.35">
      <c r="A49" s="47"/>
      <c r="B49" s="40" t="s">
        <v>181</v>
      </c>
      <c r="C49" s="40"/>
      <c r="D49" s="40"/>
      <c r="E49" s="40"/>
      <c r="F49" s="40"/>
      <c r="G49" s="40"/>
      <c r="H49" s="40"/>
      <c r="I49" s="40"/>
      <c r="J49" s="40"/>
      <c r="K49" s="40"/>
      <c r="L49" s="40"/>
      <c r="M49" s="40"/>
      <c r="N49" s="40"/>
      <c r="O49" s="40"/>
      <c r="P49" s="40"/>
      <c r="Q49" s="40"/>
      <c r="R49" s="40"/>
      <c r="S49" s="40"/>
      <c r="T49" s="40"/>
      <c r="U49" s="40"/>
      <c r="V49" s="40"/>
      <c r="W49" s="40"/>
      <c r="X49" s="40"/>
      <c r="Y49" s="40"/>
      <c r="Z49" s="75"/>
      <c r="AA49" s="76"/>
      <c r="AB49" s="75" t="s">
        <v>95</v>
      </c>
      <c r="AC49" s="43"/>
      <c r="AD49" s="22"/>
      <c r="AE49" s="77"/>
    </row>
    <row r="50" spans="1:31" s="23" customFormat="1" x14ac:dyDescent="0.35">
      <c r="A50" s="47"/>
      <c r="B50" s="40" t="s">
        <v>12</v>
      </c>
      <c r="C50" s="40"/>
      <c r="D50" s="40"/>
      <c r="E50" s="40"/>
      <c r="F50" s="40"/>
      <c r="G50" s="40"/>
      <c r="H50" s="40"/>
      <c r="I50" s="40"/>
      <c r="J50" s="40"/>
      <c r="K50" s="40"/>
      <c r="L50" s="40"/>
      <c r="M50" s="40"/>
      <c r="N50" s="40"/>
      <c r="O50" s="40"/>
      <c r="P50" s="40"/>
      <c r="Q50" s="40"/>
      <c r="R50" s="40"/>
      <c r="S50" s="40"/>
      <c r="T50" s="40"/>
      <c r="U50" s="40"/>
      <c r="V50" s="40"/>
      <c r="W50" s="40"/>
      <c r="X50" s="40"/>
      <c r="Y50" s="40"/>
      <c r="Z50" s="75"/>
      <c r="AA50" s="76"/>
      <c r="AB50" s="75">
        <v>45274</v>
      </c>
      <c r="AC50" s="43"/>
      <c r="AD50" s="22"/>
    </row>
    <row r="51" spans="1:31" s="23" customFormat="1" x14ac:dyDescent="0.35">
      <c r="A51" s="18"/>
      <c r="B51" s="37"/>
      <c r="C51" s="37"/>
      <c r="D51" s="37"/>
      <c r="E51" s="37"/>
      <c r="F51" s="37"/>
      <c r="G51" s="37"/>
      <c r="H51" s="37"/>
      <c r="I51" s="37"/>
      <c r="J51" s="37"/>
      <c r="K51" s="37"/>
      <c r="L51" s="37"/>
      <c r="M51" s="37"/>
      <c r="N51" s="37"/>
      <c r="O51" s="37"/>
      <c r="P51" s="37"/>
      <c r="Q51" s="37"/>
      <c r="R51" s="37"/>
      <c r="S51" s="37"/>
      <c r="T51" s="37"/>
      <c r="U51" s="37"/>
      <c r="V51" s="37"/>
      <c r="W51" s="37"/>
      <c r="X51" s="37"/>
      <c r="Y51" s="37"/>
      <c r="Z51" s="78"/>
      <c r="AA51" s="79"/>
      <c r="AB51" s="78"/>
      <c r="AC51" s="21"/>
      <c r="AD51" s="22"/>
    </row>
    <row r="52" spans="1:31" s="23" customFormat="1" x14ac:dyDescent="0.35">
      <c r="A52" s="18"/>
      <c r="B52" s="20"/>
      <c r="C52" s="20"/>
      <c r="D52" s="20"/>
      <c r="E52" s="20"/>
      <c r="F52" s="20"/>
      <c r="G52" s="20"/>
      <c r="H52" s="20"/>
      <c r="I52" s="20"/>
      <c r="J52" s="20"/>
      <c r="K52" s="20"/>
      <c r="L52" s="20"/>
      <c r="M52" s="20"/>
      <c r="N52" s="20"/>
      <c r="O52" s="20"/>
      <c r="P52" s="20"/>
      <c r="Q52" s="20"/>
      <c r="R52" s="20"/>
      <c r="S52" s="20"/>
      <c r="T52" s="20"/>
      <c r="U52" s="20"/>
      <c r="V52" s="20"/>
      <c r="W52" s="20"/>
      <c r="X52" s="20"/>
      <c r="Y52" s="20"/>
      <c r="Z52" s="80"/>
      <c r="AA52" s="81"/>
      <c r="AB52" s="80"/>
      <c r="AC52" s="21"/>
      <c r="AD52" s="22"/>
    </row>
    <row r="53" spans="1:31" s="23" customFormat="1" ht="19" thickBot="1" x14ac:dyDescent="0.5">
      <c r="A53" s="82"/>
      <c r="B53" s="83" t="s">
        <v>308</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5"/>
      <c r="AC53" s="86"/>
      <c r="AD53" s="22"/>
    </row>
    <row r="54" spans="1:31" x14ac:dyDescent="0.35">
      <c r="A54" s="33"/>
      <c r="B54" s="87" t="s">
        <v>13</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9"/>
      <c r="AC54" s="88"/>
      <c r="AD54" s="5"/>
    </row>
    <row r="55" spans="1:31" x14ac:dyDescent="0.35">
      <c r="A55" s="7"/>
      <c r="B55" s="17"/>
      <c r="C55" s="9"/>
      <c r="D55" s="9"/>
      <c r="E55" s="9"/>
      <c r="F55" s="9"/>
      <c r="G55" s="9"/>
      <c r="H55" s="9"/>
      <c r="I55" s="9"/>
      <c r="J55" s="9"/>
      <c r="K55" s="9"/>
      <c r="L55" s="9"/>
      <c r="M55" s="9"/>
      <c r="N55" s="9"/>
      <c r="O55" s="9"/>
      <c r="P55" s="9"/>
      <c r="Q55" s="9"/>
      <c r="R55" s="9"/>
      <c r="S55" s="9"/>
      <c r="T55" s="9"/>
      <c r="U55" s="9"/>
      <c r="V55" s="9"/>
      <c r="W55" s="9"/>
      <c r="X55" s="9"/>
      <c r="Y55" s="9"/>
      <c r="Z55" s="9"/>
      <c r="AA55" s="9"/>
      <c r="AB55" s="90"/>
      <c r="AC55" s="10"/>
      <c r="AD55" s="5"/>
    </row>
    <row r="56" spans="1:31" s="64" customFormat="1" ht="46.5" x14ac:dyDescent="0.35">
      <c r="A56" s="91"/>
      <c r="B56" s="92" t="s">
        <v>14</v>
      </c>
      <c r="C56" s="93"/>
      <c r="D56" s="93"/>
      <c r="E56" s="93"/>
      <c r="F56" s="93"/>
      <c r="G56" s="93"/>
      <c r="H56" s="93"/>
      <c r="I56" s="93"/>
      <c r="J56" s="93"/>
      <c r="K56" s="93"/>
      <c r="L56" s="93"/>
      <c r="M56" s="93"/>
      <c r="N56" s="93"/>
      <c r="O56" s="93"/>
      <c r="P56" s="93" t="s">
        <v>59</v>
      </c>
      <c r="Q56" s="93"/>
      <c r="R56" s="93" t="s">
        <v>61</v>
      </c>
      <c r="S56" s="93"/>
      <c r="T56" s="93" t="s">
        <v>130</v>
      </c>
      <c r="U56" s="93"/>
      <c r="V56" s="93" t="s">
        <v>131</v>
      </c>
      <c r="W56" s="93"/>
      <c r="X56" s="93" t="s">
        <v>64</v>
      </c>
      <c r="Y56" s="93"/>
      <c r="Z56" s="93" t="s">
        <v>68</v>
      </c>
      <c r="AA56" s="93"/>
      <c r="AB56" s="94" t="s">
        <v>74</v>
      </c>
      <c r="AC56" s="95"/>
      <c r="AD56" s="63"/>
    </row>
    <row r="57" spans="1:31" s="23" customFormat="1" x14ac:dyDescent="0.35">
      <c r="A57" s="47"/>
      <c r="B57" s="40" t="s">
        <v>15</v>
      </c>
      <c r="C57" s="96"/>
      <c r="D57" s="96"/>
      <c r="E57" s="96"/>
      <c r="F57" s="96"/>
      <c r="G57" s="96"/>
      <c r="H57" s="97"/>
      <c r="I57" s="96"/>
      <c r="J57" s="97"/>
      <c r="K57" s="96"/>
      <c r="L57" s="96"/>
      <c r="M57" s="96"/>
      <c r="N57" s="96"/>
      <c r="O57" s="96"/>
      <c r="P57" s="234">
        <v>899187</v>
      </c>
      <c r="Q57" s="234"/>
      <c r="R57" s="233">
        <f>644190+254997</f>
        <v>899187</v>
      </c>
      <c r="S57" s="234"/>
      <c r="T57" s="233">
        <f>151+162</f>
        <v>313</v>
      </c>
      <c r="U57" s="234"/>
      <c r="V57" s="234">
        <v>2822</v>
      </c>
      <c r="W57" s="234"/>
      <c r="X57" s="234">
        <v>85</v>
      </c>
      <c r="Y57" s="234"/>
      <c r="Z57" s="234">
        <v>0</v>
      </c>
      <c r="AA57" s="234"/>
      <c r="AB57" s="233">
        <f>R57-T57-V57+X57-Z57</f>
        <v>896137</v>
      </c>
      <c r="AC57" s="43"/>
      <c r="AD57" s="22"/>
      <c r="AE57" s="250"/>
    </row>
    <row r="58" spans="1:31" s="23" customFormat="1" x14ac:dyDescent="0.35">
      <c r="A58" s="47"/>
      <c r="B58" s="40" t="s">
        <v>16</v>
      </c>
      <c r="C58" s="96"/>
      <c r="D58" s="96"/>
      <c r="E58" s="96"/>
      <c r="F58" s="96"/>
      <c r="G58" s="96"/>
      <c r="H58" s="97"/>
      <c r="I58" s="96"/>
      <c r="J58" s="97"/>
      <c r="K58" s="96"/>
      <c r="L58" s="96"/>
      <c r="M58" s="96"/>
      <c r="N58" s="96"/>
      <c r="O58" s="96"/>
      <c r="P58" s="234">
        <v>0</v>
      </c>
      <c r="Q58" s="234"/>
      <c r="R58" s="233">
        <v>0</v>
      </c>
      <c r="S58" s="234"/>
      <c r="T58" s="233">
        <v>0</v>
      </c>
      <c r="U58" s="234"/>
      <c r="V58" s="234">
        <v>0</v>
      </c>
      <c r="W58" s="234"/>
      <c r="X58" s="234">
        <v>0</v>
      </c>
      <c r="Y58" s="234"/>
      <c r="Z58" s="234">
        <v>0</v>
      </c>
      <c r="AA58" s="234"/>
      <c r="AB58" s="233">
        <f>F58-J58-L58</f>
        <v>0</v>
      </c>
      <c r="AC58" s="43"/>
      <c r="AD58" s="22"/>
    </row>
    <row r="59" spans="1:31" s="23" customFormat="1" x14ac:dyDescent="0.35">
      <c r="A59" s="47"/>
      <c r="B59" s="40"/>
      <c r="C59" s="96"/>
      <c r="D59" s="96"/>
      <c r="E59" s="96"/>
      <c r="F59" s="96"/>
      <c r="G59" s="96"/>
      <c r="H59" s="97"/>
      <c r="I59" s="96"/>
      <c r="J59" s="97"/>
      <c r="K59" s="96"/>
      <c r="L59" s="96"/>
      <c r="M59" s="96"/>
      <c r="N59" s="96"/>
      <c r="O59" s="96"/>
      <c r="P59" s="234"/>
      <c r="Q59" s="234"/>
      <c r="R59" s="233"/>
      <c r="S59" s="234"/>
      <c r="T59" s="233"/>
      <c r="U59" s="234"/>
      <c r="V59" s="234"/>
      <c r="W59" s="234"/>
      <c r="X59" s="234"/>
      <c r="Y59" s="234"/>
      <c r="Z59" s="234"/>
      <c r="AA59" s="234"/>
      <c r="AB59" s="233"/>
      <c r="AC59" s="43"/>
      <c r="AD59" s="22"/>
    </row>
    <row r="60" spans="1:31" s="23" customFormat="1" x14ac:dyDescent="0.35">
      <c r="A60" s="47"/>
      <c r="B60" s="40" t="s">
        <v>17</v>
      </c>
      <c r="C60" s="96"/>
      <c r="D60" s="96"/>
      <c r="E60" s="96"/>
      <c r="F60" s="96"/>
      <c r="G60" s="96"/>
      <c r="H60" s="96"/>
      <c r="I60" s="96"/>
      <c r="J60" s="96"/>
      <c r="K60" s="96"/>
      <c r="L60" s="96"/>
      <c r="M60" s="96"/>
      <c r="N60" s="96"/>
      <c r="O60" s="96"/>
      <c r="P60" s="234">
        <f>SUM(P57:P59)</f>
        <v>899187</v>
      </c>
      <c r="Q60" s="234"/>
      <c r="R60" s="234">
        <f>R57+R58</f>
        <v>899187</v>
      </c>
      <c r="S60" s="234"/>
      <c r="T60" s="234">
        <f>T57+T58</f>
        <v>313</v>
      </c>
      <c r="U60" s="234"/>
      <c r="V60" s="234">
        <f>SUM(V57:V59)</f>
        <v>2822</v>
      </c>
      <c r="W60" s="234"/>
      <c r="X60" s="234">
        <f>SUM(X57:X59)</f>
        <v>85</v>
      </c>
      <c r="Y60" s="234"/>
      <c r="Z60" s="234">
        <f>SUM(Z57:Z59)</f>
        <v>0</v>
      </c>
      <c r="AA60" s="234"/>
      <c r="AB60" s="234">
        <f>SUM(AB57:AB59)</f>
        <v>896137</v>
      </c>
      <c r="AC60" s="43"/>
      <c r="AD60" s="22"/>
    </row>
    <row r="61" spans="1:31" s="23" customFormat="1" ht="32" customHeight="1" x14ac:dyDescent="0.35">
      <c r="A61" s="47"/>
      <c r="B61" s="40"/>
      <c r="C61" s="96"/>
      <c r="D61" s="96"/>
      <c r="E61" s="96"/>
      <c r="F61" s="96"/>
      <c r="G61" s="96"/>
      <c r="H61" s="96"/>
      <c r="I61" s="96"/>
      <c r="J61" s="96"/>
      <c r="K61" s="96"/>
      <c r="L61" s="96"/>
      <c r="M61" s="96"/>
      <c r="N61" s="96"/>
      <c r="O61" s="96"/>
      <c r="P61" s="234"/>
      <c r="Q61" s="234"/>
      <c r="R61" s="234"/>
      <c r="S61" s="234"/>
      <c r="T61" s="234"/>
      <c r="U61" s="234"/>
      <c r="V61" s="234"/>
      <c r="W61" s="234"/>
      <c r="X61" s="234"/>
      <c r="Y61" s="234"/>
      <c r="Z61" s="234"/>
      <c r="AA61" s="234"/>
      <c r="AB61" s="234"/>
      <c r="AC61" s="43"/>
      <c r="AD61" s="22"/>
    </row>
    <row r="62" spans="1:31" s="23" customFormat="1" x14ac:dyDescent="0.35">
      <c r="A62" s="47"/>
      <c r="B62" s="40" t="s">
        <v>18</v>
      </c>
      <c r="C62" s="96"/>
      <c r="D62" s="96"/>
      <c r="E62" s="96"/>
      <c r="F62" s="96"/>
      <c r="G62" s="96"/>
      <c r="H62" s="96"/>
      <c r="I62" s="96"/>
      <c r="J62" s="96"/>
      <c r="K62" s="96"/>
      <c r="L62" s="96"/>
      <c r="M62" s="96"/>
      <c r="N62" s="96"/>
      <c r="O62" s="96"/>
      <c r="P62" s="234">
        <v>0</v>
      </c>
      <c r="Q62" s="234"/>
      <c r="R62" s="234">
        <v>0</v>
      </c>
      <c r="S62" s="234"/>
      <c r="T62" s="234"/>
      <c r="U62" s="234"/>
      <c r="V62" s="234"/>
      <c r="W62" s="234"/>
      <c r="X62" s="234"/>
      <c r="Y62" s="234"/>
      <c r="Z62" s="234"/>
      <c r="AA62" s="234"/>
      <c r="AB62" s="233">
        <v>0</v>
      </c>
      <c r="AC62" s="43"/>
      <c r="AD62" s="22"/>
    </row>
    <row r="63" spans="1:31" s="23" customFormat="1" x14ac:dyDescent="0.35">
      <c r="A63" s="47"/>
      <c r="B63" s="40" t="s">
        <v>281</v>
      </c>
      <c r="C63" s="96"/>
      <c r="D63" s="96"/>
      <c r="E63" s="96"/>
      <c r="F63" s="96"/>
      <c r="G63" s="96"/>
      <c r="H63" s="96"/>
      <c r="I63" s="96"/>
      <c r="J63" s="96"/>
      <c r="K63" s="96"/>
      <c r="L63" s="96"/>
      <c r="M63" s="96"/>
      <c r="N63" s="96"/>
      <c r="O63" s="96"/>
      <c r="P63" s="234">
        <v>26</v>
      </c>
      <c r="Q63" s="234"/>
      <c r="R63" s="234">
        <v>26</v>
      </c>
      <c r="S63" s="234"/>
      <c r="T63" s="234">
        <v>0</v>
      </c>
      <c r="U63" s="234"/>
      <c r="V63" s="234">
        <f>3161-26</f>
        <v>3135</v>
      </c>
      <c r="W63" s="234"/>
      <c r="X63" s="234"/>
      <c r="Y63" s="234"/>
      <c r="Z63" s="234"/>
      <c r="AA63" s="234"/>
      <c r="AB63" s="234">
        <f>R63+V63</f>
        <v>3161</v>
      </c>
      <c r="AC63" s="43"/>
      <c r="AD63" s="22"/>
    </row>
    <row r="64" spans="1:31" s="23" customFormat="1" x14ac:dyDescent="0.35">
      <c r="A64" s="47"/>
      <c r="B64" s="40" t="s">
        <v>166</v>
      </c>
      <c r="C64" s="96"/>
      <c r="D64" s="96"/>
      <c r="E64" s="96"/>
      <c r="F64" s="96"/>
      <c r="G64" s="96"/>
      <c r="H64" s="96"/>
      <c r="I64" s="96"/>
      <c r="J64" s="96"/>
      <c r="K64" s="96"/>
      <c r="L64" s="96"/>
      <c r="M64" s="96"/>
      <c r="N64" s="96"/>
      <c r="O64" s="96"/>
      <c r="P64" s="234">
        <v>787</v>
      </c>
      <c r="Q64" s="234"/>
      <c r="R64" s="234">
        <v>787</v>
      </c>
      <c r="S64" s="234"/>
      <c r="T64" s="234"/>
      <c r="U64" s="234"/>
      <c r="V64" s="234"/>
      <c r="W64" s="234"/>
      <c r="X64" s="234">
        <f>-X57</f>
        <v>-85</v>
      </c>
      <c r="Y64" s="234"/>
      <c r="Z64" s="234"/>
      <c r="AA64" s="234"/>
      <c r="AB64" s="234">
        <f>+R64+X64</f>
        <v>702</v>
      </c>
      <c r="AC64" s="43"/>
      <c r="AD64" s="22"/>
    </row>
    <row r="65" spans="1:30" s="23" customFormat="1" x14ac:dyDescent="0.35">
      <c r="A65" s="47"/>
      <c r="B65" s="40" t="s">
        <v>19</v>
      </c>
      <c r="C65" s="96"/>
      <c r="D65" s="96"/>
      <c r="E65" s="96"/>
      <c r="F65" s="96"/>
      <c r="G65" s="96"/>
      <c r="H65" s="96"/>
      <c r="I65" s="96"/>
      <c r="J65" s="96"/>
      <c r="K65" s="96"/>
      <c r="L65" s="96"/>
      <c r="M65" s="96"/>
      <c r="N65" s="96"/>
      <c r="O65" s="96"/>
      <c r="P65" s="234">
        <v>0</v>
      </c>
      <c r="Q65" s="234"/>
      <c r="R65" s="234">
        <v>0</v>
      </c>
      <c r="S65" s="234"/>
      <c r="T65" s="234"/>
      <c r="U65" s="234"/>
      <c r="V65" s="234"/>
      <c r="W65" s="234"/>
      <c r="X65" s="234"/>
      <c r="Y65" s="234"/>
      <c r="Z65" s="234"/>
      <c r="AA65" s="234"/>
      <c r="AB65" s="234">
        <v>0</v>
      </c>
      <c r="AC65" s="43"/>
      <c r="AD65" s="22"/>
    </row>
    <row r="66" spans="1:30" s="23" customFormat="1" x14ac:dyDescent="0.35">
      <c r="A66" s="47"/>
      <c r="B66" s="40" t="s">
        <v>20</v>
      </c>
      <c r="C66" s="96"/>
      <c r="D66" s="96"/>
      <c r="E66" s="96"/>
      <c r="F66" s="96"/>
      <c r="G66" s="96"/>
      <c r="H66" s="96"/>
      <c r="I66" s="96"/>
      <c r="J66" s="96"/>
      <c r="K66" s="96"/>
      <c r="L66" s="96"/>
      <c r="M66" s="96"/>
      <c r="N66" s="96"/>
      <c r="O66" s="96"/>
      <c r="P66" s="234">
        <f>SUM(P60:P65)</f>
        <v>900000</v>
      </c>
      <c r="Q66" s="234"/>
      <c r="R66" s="234">
        <f>SUM(R60:R65)</f>
        <v>900000</v>
      </c>
      <c r="S66" s="234"/>
      <c r="T66" s="234"/>
      <c r="U66" s="234"/>
      <c r="V66" s="234"/>
      <c r="W66" s="234"/>
      <c r="X66" s="234"/>
      <c r="Y66" s="234"/>
      <c r="Z66" s="234"/>
      <c r="AA66" s="234"/>
      <c r="AB66" s="234">
        <f>SUM(AB60:AB65)</f>
        <v>900000</v>
      </c>
      <c r="AC66" s="43"/>
      <c r="AD66" s="22"/>
    </row>
    <row r="67" spans="1:30" x14ac:dyDescent="0.35">
      <c r="A67" s="7"/>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100"/>
      <c r="AC67" s="10"/>
      <c r="AD67" s="5"/>
    </row>
    <row r="68" spans="1:30" x14ac:dyDescent="0.35">
      <c r="A68" s="7"/>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10"/>
      <c r="AD68" s="5"/>
    </row>
    <row r="69" spans="1:30" x14ac:dyDescent="0.35">
      <c r="A69" s="33"/>
      <c r="B69" s="101" t="s">
        <v>21</v>
      </c>
      <c r="C69" s="101"/>
      <c r="D69" s="102"/>
      <c r="E69" s="102"/>
      <c r="F69" s="102"/>
      <c r="G69" s="102"/>
      <c r="H69" s="103"/>
      <c r="I69" s="102"/>
      <c r="J69" s="104"/>
      <c r="K69" s="102"/>
      <c r="L69" s="102"/>
      <c r="M69" s="102"/>
      <c r="N69" s="102"/>
      <c r="O69" s="102"/>
      <c r="P69" s="102"/>
      <c r="Q69" s="102"/>
      <c r="R69" s="103" t="s">
        <v>60</v>
      </c>
      <c r="S69" s="102"/>
      <c r="T69" s="104">
        <f>+Z243</f>
        <v>45260</v>
      </c>
      <c r="U69" s="102"/>
      <c r="V69" s="102"/>
      <c r="W69" s="102"/>
      <c r="X69" s="102"/>
      <c r="Y69" s="102"/>
      <c r="Z69" s="102" t="s">
        <v>69</v>
      </c>
      <c r="AA69" s="102"/>
      <c r="AB69" s="102" t="s">
        <v>75</v>
      </c>
      <c r="AC69" s="36"/>
      <c r="AD69" s="5"/>
    </row>
    <row r="70" spans="1:30" s="23" customFormat="1" x14ac:dyDescent="0.35">
      <c r="A70" s="18"/>
      <c r="B70" s="37" t="s">
        <v>22</v>
      </c>
      <c r="C70" s="37"/>
      <c r="D70" s="37"/>
      <c r="E70" s="37"/>
      <c r="F70" s="37"/>
      <c r="G70" s="37"/>
      <c r="H70" s="37"/>
      <c r="I70" s="37"/>
      <c r="J70" s="37"/>
      <c r="K70" s="37"/>
      <c r="L70" s="37"/>
      <c r="M70" s="37"/>
      <c r="N70" s="37"/>
      <c r="O70" s="37"/>
      <c r="P70" s="37"/>
      <c r="Q70" s="37"/>
      <c r="R70" s="37"/>
      <c r="S70" s="37"/>
      <c r="T70" s="37"/>
      <c r="U70" s="37"/>
      <c r="V70" s="37"/>
      <c r="W70" s="37"/>
      <c r="X70" s="37"/>
      <c r="Y70" s="37"/>
      <c r="Z70" s="99">
        <v>26</v>
      </c>
      <c r="AA70" s="37"/>
      <c r="AB70" s="106">
        <v>0</v>
      </c>
      <c r="AC70" s="21"/>
      <c r="AD70" s="22"/>
    </row>
    <row r="71" spans="1:30" s="23" customFormat="1" x14ac:dyDescent="0.35">
      <c r="A71" s="47"/>
      <c r="B71" s="273" t="s">
        <v>282</v>
      </c>
      <c r="C71" s="40"/>
      <c r="D71" s="69"/>
      <c r="E71" s="69"/>
      <c r="F71" s="69"/>
      <c r="G71" s="107"/>
      <c r="H71" s="69"/>
      <c r="I71" s="40"/>
      <c r="J71" s="108"/>
      <c r="K71" s="40"/>
      <c r="L71" s="40"/>
      <c r="M71" s="40"/>
      <c r="N71" s="40"/>
      <c r="O71" s="40"/>
      <c r="P71" s="40"/>
      <c r="Q71" s="40"/>
      <c r="R71" s="40"/>
      <c r="S71" s="40"/>
      <c r="T71" s="40"/>
      <c r="U71" s="40"/>
      <c r="V71" s="40"/>
      <c r="W71" s="40"/>
      <c r="X71" s="40"/>
      <c r="Y71" s="40"/>
      <c r="Z71" s="234">
        <v>0</v>
      </c>
      <c r="AA71" s="40"/>
      <c r="AB71" s="97"/>
      <c r="AC71" s="43"/>
      <c r="AD71" s="22"/>
    </row>
    <row r="72" spans="1:30" s="23" customFormat="1" x14ac:dyDescent="0.35">
      <c r="A72" s="47"/>
      <c r="B72" s="273" t="s">
        <v>283</v>
      </c>
      <c r="C72" s="40"/>
      <c r="D72" s="69"/>
      <c r="E72" s="69"/>
      <c r="F72" s="69"/>
      <c r="G72" s="107"/>
      <c r="H72" s="69"/>
      <c r="I72" s="40"/>
      <c r="J72" s="108"/>
      <c r="K72" s="40"/>
      <c r="L72" s="40"/>
      <c r="M72" s="40"/>
      <c r="N72" s="40"/>
      <c r="O72" s="40"/>
      <c r="P72" s="40"/>
      <c r="Q72" s="40"/>
      <c r="R72" s="40"/>
      <c r="S72" s="40"/>
      <c r="T72" s="40"/>
      <c r="U72" s="40"/>
      <c r="V72" s="40"/>
      <c r="W72" s="40"/>
      <c r="X72" s="40"/>
      <c r="Y72" s="40"/>
      <c r="Z72" s="234">
        <v>0</v>
      </c>
      <c r="AA72" s="40"/>
      <c r="AB72" s="97"/>
      <c r="AC72" s="43"/>
      <c r="AD72" s="22"/>
    </row>
    <row r="73" spans="1:30" s="23" customFormat="1" x14ac:dyDescent="0.35">
      <c r="A73" s="47"/>
      <c r="B73" s="40" t="s">
        <v>319</v>
      </c>
      <c r="C73" s="40"/>
      <c r="D73" s="69"/>
      <c r="E73" s="69"/>
      <c r="F73" s="69"/>
      <c r="G73" s="107"/>
      <c r="H73" s="69"/>
      <c r="I73" s="40"/>
      <c r="J73" s="108"/>
      <c r="K73" s="40"/>
      <c r="L73" s="40"/>
      <c r="M73" s="40"/>
      <c r="N73" s="40"/>
      <c r="O73" s="40"/>
      <c r="P73" s="40"/>
      <c r="Q73" s="40"/>
      <c r="R73" s="40"/>
      <c r="S73" s="40"/>
      <c r="T73" s="40"/>
      <c r="U73" s="40"/>
      <c r="V73" s="40"/>
      <c r="W73" s="40"/>
      <c r="X73" s="40"/>
      <c r="Y73" s="40"/>
      <c r="Z73" s="234">
        <f>-X64</f>
        <v>85</v>
      </c>
      <c r="AA73" s="40"/>
      <c r="AB73" s="97"/>
      <c r="AC73" s="43"/>
      <c r="AD73" s="22"/>
    </row>
    <row r="74" spans="1:30" s="23" customFormat="1" x14ac:dyDescent="0.35">
      <c r="A74" s="47"/>
      <c r="B74" s="40" t="s">
        <v>320</v>
      </c>
      <c r="C74" s="40"/>
      <c r="D74" s="69"/>
      <c r="E74" s="69"/>
      <c r="F74" s="69"/>
      <c r="G74" s="107"/>
      <c r="H74" s="69"/>
      <c r="I74" s="40"/>
      <c r="J74" s="108"/>
      <c r="K74" s="40"/>
      <c r="L74" s="40"/>
      <c r="M74" s="40"/>
      <c r="N74" s="40"/>
      <c r="O74" s="40"/>
      <c r="P74" s="40"/>
      <c r="Q74" s="40"/>
      <c r="R74" s="40"/>
      <c r="S74" s="40"/>
      <c r="T74" s="40"/>
      <c r="U74" s="40"/>
      <c r="V74" s="40"/>
      <c r="W74" s="40"/>
      <c r="X74" s="40"/>
      <c r="Y74" s="40"/>
      <c r="Z74" s="234">
        <f>-Z73</f>
        <v>-85</v>
      </c>
      <c r="AA74" s="40"/>
      <c r="AB74" s="97"/>
      <c r="AC74" s="43"/>
      <c r="AD74" s="22"/>
    </row>
    <row r="75" spans="1:30" s="23" customFormat="1" x14ac:dyDescent="0.35">
      <c r="A75" s="47"/>
      <c r="B75" s="40" t="s">
        <v>23</v>
      </c>
      <c r="C75" s="40"/>
      <c r="D75" s="69"/>
      <c r="E75" s="69"/>
      <c r="F75" s="69"/>
      <c r="G75" s="107"/>
      <c r="H75" s="69"/>
      <c r="I75" s="40"/>
      <c r="J75" s="108"/>
      <c r="K75" s="40"/>
      <c r="L75" s="40"/>
      <c r="M75" s="40"/>
      <c r="N75" s="40"/>
      <c r="O75" s="40"/>
      <c r="P75" s="40"/>
      <c r="Q75" s="40"/>
      <c r="R75" s="40"/>
      <c r="S75" s="40"/>
      <c r="T75" s="40"/>
      <c r="U75" s="40"/>
      <c r="V75" s="40"/>
      <c r="W75" s="40"/>
      <c r="X75" s="40"/>
      <c r="Y75" s="40"/>
      <c r="Z75" s="234">
        <f>+T57+V57+Z57</f>
        <v>3135</v>
      </c>
      <c r="AA75" s="40"/>
      <c r="AB75" s="97"/>
      <c r="AC75" s="43"/>
      <c r="AD75" s="22"/>
    </row>
    <row r="76" spans="1:30" s="23" customFormat="1" x14ac:dyDescent="0.35">
      <c r="A76" s="47"/>
      <c r="B76" s="40" t="s">
        <v>111</v>
      </c>
      <c r="C76" s="40"/>
      <c r="D76" s="69"/>
      <c r="E76" s="69"/>
      <c r="F76" s="69"/>
      <c r="G76" s="107"/>
      <c r="H76" s="69"/>
      <c r="I76" s="40"/>
      <c r="J76" s="108"/>
      <c r="K76" s="40"/>
      <c r="L76" s="40"/>
      <c r="M76" s="40"/>
      <c r="N76" s="40"/>
      <c r="O76" s="40"/>
      <c r="P76" s="40"/>
      <c r="Q76" s="40"/>
      <c r="R76" s="40"/>
      <c r="S76" s="40"/>
      <c r="T76" s="40"/>
      <c r="U76" s="40"/>
      <c r="V76" s="40"/>
      <c r="W76" s="40"/>
      <c r="X76" s="40"/>
      <c r="Y76" s="40"/>
      <c r="Z76" s="234"/>
      <c r="AA76" s="40"/>
      <c r="AB76" s="97">
        <f>2906+1092-702-252+343</f>
        <v>3387</v>
      </c>
      <c r="AC76" s="43"/>
      <c r="AD76" s="22"/>
    </row>
    <row r="77" spans="1:30" s="23" customFormat="1" x14ac:dyDescent="0.35">
      <c r="A77" s="47"/>
      <c r="B77" s="40" t="s">
        <v>109</v>
      </c>
      <c r="C77" s="40"/>
      <c r="D77" s="69"/>
      <c r="E77" s="69"/>
      <c r="F77" s="69"/>
      <c r="G77" s="107"/>
      <c r="H77" s="69"/>
      <c r="I77" s="40"/>
      <c r="J77" s="108"/>
      <c r="K77" s="40"/>
      <c r="L77" s="40"/>
      <c r="M77" s="40"/>
      <c r="N77" s="40"/>
      <c r="O77" s="40"/>
      <c r="P77" s="40"/>
      <c r="Q77" s="40"/>
      <c r="R77" s="40"/>
      <c r="S77" s="40"/>
      <c r="T77" s="40"/>
      <c r="U77" s="40"/>
      <c r="V77" s="40"/>
      <c r="W77" s="40"/>
      <c r="X77" s="40"/>
      <c r="Y77" s="40"/>
      <c r="Z77" s="234"/>
      <c r="AA77" s="40"/>
      <c r="AB77" s="97">
        <f>4+20</f>
        <v>24</v>
      </c>
      <c r="AC77" s="43"/>
      <c r="AD77" s="22"/>
    </row>
    <row r="78" spans="1:30" s="23" customFormat="1" x14ac:dyDescent="0.35">
      <c r="A78" s="47"/>
      <c r="B78" s="40" t="s">
        <v>110</v>
      </c>
      <c r="C78" s="40"/>
      <c r="D78" s="69"/>
      <c r="E78" s="69"/>
      <c r="F78" s="69"/>
      <c r="G78" s="107"/>
      <c r="H78" s="69"/>
      <c r="I78" s="40"/>
      <c r="J78" s="108"/>
      <c r="K78" s="40"/>
      <c r="L78" s="40"/>
      <c r="M78" s="40"/>
      <c r="N78" s="40"/>
      <c r="O78" s="40"/>
      <c r="P78" s="40"/>
      <c r="Q78" s="40"/>
      <c r="R78" s="40"/>
      <c r="S78" s="40"/>
      <c r="T78" s="40"/>
      <c r="U78" s="40"/>
      <c r="V78" s="40"/>
      <c r="W78" s="40"/>
      <c r="X78" s="40"/>
      <c r="Y78" s="40"/>
      <c r="Z78" s="234"/>
      <c r="AA78" s="40"/>
      <c r="AB78" s="97">
        <v>0</v>
      </c>
      <c r="AC78" s="43"/>
      <c r="AD78" s="22"/>
    </row>
    <row r="79" spans="1:30" s="23" customFormat="1" x14ac:dyDescent="0.35">
      <c r="A79" s="47"/>
      <c r="B79" s="40" t="s">
        <v>116</v>
      </c>
      <c r="C79" s="40"/>
      <c r="D79" s="69"/>
      <c r="E79" s="69"/>
      <c r="F79" s="69"/>
      <c r="G79" s="107"/>
      <c r="H79" s="69"/>
      <c r="I79" s="40"/>
      <c r="J79" s="108"/>
      <c r="K79" s="40"/>
      <c r="L79" s="40"/>
      <c r="M79" s="40"/>
      <c r="N79" s="40"/>
      <c r="O79" s="40"/>
      <c r="P79" s="40"/>
      <c r="Q79" s="40"/>
      <c r="R79" s="40"/>
      <c r="S79" s="40"/>
      <c r="T79" s="40"/>
      <c r="U79" s="40"/>
      <c r="V79" s="40"/>
      <c r="W79" s="40"/>
      <c r="X79" s="40"/>
      <c r="Y79" s="40"/>
      <c r="Z79" s="234"/>
      <c r="AA79" s="40"/>
      <c r="AB79" s="97">
        <v>0</v>
      </c>
      <c r="AC79" s="43"/>
      <c r="AD79" s="22"/>
    </row>
    <row r="80" spans="1:30" s="23" customFormat="1" x14ac:dyDescent="0.35">
      <c r="A80" s="47"/>
      <c r="B80" s="58" t="s">
        <v>215</v>
      </c>
      <c r="C80" s="40"/>
      <c r="D80" s="69"/>
      <c r="E80" s="69"/>
      <c r="F80" s="69"/>
      <c r="G80" s="107"/>
      <c r="H80" s="69"/>
      <c r="I80" s="40"/>
      <c r="J80" s="108"/>
      <c r="K80" s="40"/>
      <c r="L80" s="40"/>
      <c r="M80" s="40"/>
      <c r="N80" s="40"/>
      <c r="O80" s="40"/>
      <c r="P80" s="40"/>
      <c r="Q80" s="40"/>
      <c r="R80" s="40"/>
      <c r="S80" s="40"/>
      <c r="T80" s="40"/>
      <c r="U80" s="40"/>
      <c r="V80" s="40"/>
      <c r="W80" s="40"/>
      <c r="X80" s="40"/>
      <c r="Y80" s="40"/>
      <c r="Z80" s="234"/>
      <c r="AA80" s="40"/>
      <c r="AB80" s="97">
        <v>0</v>
      </c>
      <c r="AC80" s="43"/>
      <c r="AD80" s="22"/>
    </row>
    <row r="81" spans="1:30" s="23" customFormat="1" x14ac:dyDescent="0.35">
      <c r="A81" s="47"/>
      <c r="B81" s="58" t="s">
        <v>216</v>
      </c>
      <c r="C81" s="40"/>
      <c r="D81" s="69"/>
      <c r="E81" s="69"/>
      <c r="F81" s="69"/>
      <c r="G81" s="107"/>
      <c r="H81" s="69"/>
      <c r="I81" s="40"/>
      <c r="J81" s="108"/>
      <c r="K81" s="40"/>
      <c r="L81" s="40"/>
      <c r="M81" s="40"/>
      <c r="N81" s="40"/>
      <c r="O81" s="40"/>
      <c r="P81" s="40"/>
      <c r="Q81" s="40"/>
      <c r="R81" s="40"/>
      <c r="S81" s="40"/>
      <c r="T81" s="40"/>
      <c r="U81" s="40"/>
      <c r="V81" s="40"/>
      <c r="W81" s="40"/>
      <c r="X81" s="40"/>
      <c r="Y81" s="40"/>
      <c r="Z81" s="234"/>
      <c r="AA81" s="40"/>
      <c r="AB81" s="97">
        <v>0</v>
      </c>
      <c r="AC81" s="43"/>
      <c r="AD81" s="22"/>
    </row>
    <row r="82" spans="1:30" s="23" customFormat="1" x14ac:dyDescent="0.35">
      <c r="A82" s="47"/>
      <c r="B82" s="40" t="s">
        <v>321</v>
      </c>
      <c r="C82" s="40"/>
      <c r="D82" s="69"/>
      <c r="E82" s="69"/>
      <c r="F82" s="69"/>
      <c r="G82" s="107"/>
      <c r="H82" s="69"/>
      <c r="I82" s="40"/>
      <c r="J82" s="108"/>
      <c r="K82" s="40"/>
      <c r="L82" s="40"/>
      <c r="M82" s="40"/>
      <c r="N82" s="40"/>
      <c r="O82" s="40"/>
      <c r="P82" s="40"/>
      <c r="Q82" s="40"/>
      <c r="R82" s="40"/>
      <c r="S82" s="40"/>
      <c r="T82" s="40"/>
      <c r="U82" s="40"/>
      <c r="V82" s="40"/>
      <c r="W82" s="40"/>
      <c r="X82" s="40"/>
      <c r="Y82" s="40"/>
      <c r="Z82" s="234"/>
      <c r="AA82" s="40"/>
      <c r="AB82" s="97">
        <f>+AB170</f>
        <v>0</v>
      </c>
      <c r="AC82" s="43"/>
      <c r="AD82" s="22"/>
    </row>
    <row r="83" spans="1:30" s="23" customFormat="1" x14ac:dyDescent="0.35">
      <c r="A83" s="47"/>
      <c r="B83" s="40" t="s">
        <v>236</v>
      </c>
      <c r="C83" s="40"/>
      <c r="D83" s="69"/>
      <c r="E83" s="69"/>
      <c r="F83" s="69"/>
      <c r="G83" s="107"/>
      <c r="H83" s="69"/>
      <c r="I83" s="40"/>
      <c r="J83" s="108"/>
      <c r="K83" s="40"/>
      <c r="L83" s="40"/>
      <c r="M83" s="40"/>
      <c r="N83" s="40"/>
      <c r="O83" s="40"/>
      <c r="P83" s="40"/>
      <c r="Q83" s="40"/>
      <c r="R83" s="40"/>
      <c r="S83" s="40"/>
      <c r="T83" s="40"/>
      <c r="U83" s="40"/>
      <c r="V83" s="40"/>
      <c r="W83" s="40"/>
      <c r="X83" s="40"/>
      <c r="Y83" s="40"/>
      <c r="Z83" s="234"/>
      <c r="AA83" s="40"/>
      <c r="AB83" s="97">
        <v>0</v>
      </c>
      <c r="AC83" s="43"/>
      <c r="AD83" s="22"/>
    </row>
    <row r="84" spans="1:30" s="23" customFormat="1" x14ac:dyDescent="0.35">
      <c r="A84" s="47"/>
      <c r="B84" s="58" t="s">
        <v>223</v>
      </c>
      <c r="C84" s="40"/>
      <c r="D84" s="69"/>
      <c r="E84" s="69"/>
      <c r="F84" s="69"/>
      <c r="G84" s="107"/>
      <c r="H84" s="69"/>
      <c r="I84" s="40"/>
      <c r="J84" s="108"/>
      <c r="K84" s="40"/>
      <c r="L84" s="40"/>
      <c r="M84" s="40"/>
      <c r="N84" s="40"/>
      <c r="O84" s="40"/>
      <c r="P84" s="40"/>
      <c r="Q84" s="40"/>
      <c r="R84" s="40"/>
      <c r="S84" s="40"/>
      <c r="T84" s="40"/>
      <c r="U84" s="40"/>
      <c r="V84" s="40"/>
      <c r="W84" s="40"/>
      <c r="X84" s="40"/>
      <c r="Y84" s="40"/>
      <c r="Z84" s="234"/>
      <c r="AA84" s="40"/>
      <c r="AB84" s="97">
        <v>3</v>
      </c>
      <c r="AC84" s="43"/>
      <c r="AD84" s="22"/>
    </row>
    <row r="85" spans="1:30" s="23" customFormat="1" x14ac:dyDescent="0.35">
      <c r="A85" s="47"/>
      <c r="B85" s="40" t="s">
        <v>24</v>
      </c>
      <c r="C85" s="40"/>
      <c r="D85" s="40"/>
      <c r="E85" s="40"/>
      <c r="F85" s="40"/>
      <c r="G85" s="40"/>
      <c r="H85" s="40"/>
      <c r="I85" s="40"/>
      <c r="J85" s="40"/>
      <c r="K85" s="40"/>
      <c r="L85" s="40"/>
      <c r="M85" s="40"/>
      <c r="N85" s="40"/>
      <c r="O85" s="40"/>
      <c r="P85" s="40"/>
      <c r="Q85" s="40"/>
      <c r="R85" s="40"/>
      <c r="S85" s="40"/>
      <c r="T85" s="40"/>
      <c r="U85" s="40"/>
      <c r="V85" s="40"/>
      <c r="W85" s="40"/>
      <c r="X85" s="40"/>
      <c r="Y85" s="40"/>
      <c r="Z85" s="234">
        <f>SUM(Z70:Z84)</f>
        <v>3161</v>
      </c>
      <c r="AA85" s="40"/>
      <c r="AB85" s="96">
        <f>SUM(AB70:AB84)</f>
        <v>3414</v>
      </c>
      <c r="AC85" s="43"/>
      <c r="AD85" s="22"/>
    </row>
    <row r="86" spans="1:30" s="23" customFormat="1" x14ac:dyDescent="0.35">
      <c r="A86" s="47"/>
      <c r="B86" s="40" t="s">
        <v>323</v>
      </c>
      <c r="C86" s="40"/>
      <c r="D86" s="40"/>
      <c r="E86" s="40"/>
      <c r="F86" s="40"/>
      <c r="G86" s="40"/>
      <c r="H86" s="40"/>
      <c r="I86" s="40"/>
      <c r="J86" s="40"/>
      <c r="K86" s="40"/>
      <c r="L86" s="40"/>
      <c r="M86" s="40"/>
      <c r="N86" s="40"/>
      <c r="O86" s="40"/>
      <c r="P86" s="40"/>
      <c r="Q86" s="40"/>
      <c r="R86" s="40"/>
      <c r="S86" s="40"/>
      <c r="T86" s="40"/>
      <c r="U86" s="40"/>
      <c r="V86" s="40"/>
      <c r="W86" s="40"/>
      <c r="X86" s="40"/>
      <c r="Y86" s="40"/>
      <c r="Z86" s="234">
        <f>-AB86</f>
        <v>0</v>
      </c>
      <c r="AA86" s="40"/>
      <c r="AB86" s="97">
        <v>0</v>
      </c>
      <c r="AC86" s="43"/>
      <c r="AD86" s="22"/>
    </row>
    <row r="87" spans="1:30" s="23" customFormat="1" x14ac:dyDescent="0.35">
      <c r="A87" s="47"/>
      <c r="B87" s="40" t="s">
        <v>25</v>
      </c>
      <c r="C87" s="40"/>
      <c r="D87" s="40"/>
      <c r="E87" s="40"/>
      <c r="F87" s="40"/>
      <c r="G87" s="40"/>
      <c r="H87" s="40"/>
      <c r="I87" s="40"/>
      <c r="J87" s="40"/>
      <c r="K87" s="40"/>
      <c r="L87" s="40"/>
      <c r="M87" s="40"/>
      <c r="N87" s="40"/>
      <c r="O87" s="40"/>
      <c r="P87" s="40"/>
      <c r="Q87" s="40"/>
      <c r="R87" s="40"/>
      <c r="S87" s="40"/>
      <c r="T87" s="40"/>
      <c r="U87" s="40"/>
      <c r="V87" s="40"/>
      <c r="W87" s="40"/>
      <c r="X87" s="40"/>
      <c r="Y87" s="40"/>
      <c r="Z87" s="234">
        <f>Z85+Z86</f>
        <v>3161</v>
      </c>
      <c r="AA87" s="40"/>
      <c r="AB87" s="96">
        <f>AB85+AB86</f>
        <v>3414</v>
      </c>
      <c r="AC87" s="43"/>
      <c r="AD87" s="22"/>
    </row>
    <row r="88" spans="1:30" x14ac:dyDescent="0.35">
      <c r="A88" s="109"/>
      <c r="B88" s="110" t="s">
        <v>322</v>
      </c>
      <c r="C88" s="58"/>
      <c r="D88" s="58"/>
      <c r="E88" s="58"/>
      <c r="F88" s="58"/>
      <c r="G88" s="58"/>
      <c r="H88" s="58"/>
      <c r="I88" s="58"/>
      <c r="J88" s="58"/>
      <c r="K88" s="58"/>
      <c r="L88" s="58"/>
      <c r="M88" s="58"/>
      <c r="N88" s="58"/>
      <c r="O88" s="58"/>
      <c r="P88" s="58"/>
      <c r="Q88" s="58"/>
      <c r="R88" s="58"/>
      <c r="S88" s="58"/>
      <c r="T88" s="58"/>
      <c r="U88" s="58"/>
      <c r="V88" s="58"/>
      <c r="W88" s="58"/>
      <c r="X88" s="58"/>
      <c r="Y88" s="58"/>
      <c r="Z88" s="234"/>
      <c r="AA88" s="111"/>
      <c r="AB88" s="112"/>
      <c r="AC88" s="113"/>
      <c r="AD88" s="5"/>
    </row>
    <row r="89" spans="1:30" x14ac:dyDescent="0.35">
      <c r="A89" s="109">
        <v>1</v>
      </c>
      <c r="B89" s="58" t="s">
        <v>277</v>
      </c>
      <c r="C89" s="58"/>
      <c r="D89" s="58"/>
      <c r="E89" s="58"/>
      <c r="F89" s="58"/>
      <c r="G89" s="58"/>
      <c r="H89" s="58"/>
      <c r="I89" s="58"/>
      <c r="J89" s="58"/>
      <c r="K89" s="58"/>
      <c r="L89" s="58"/>
      <c r="M89" s="58"/>
      <c r="N89" s="58"/>
      <c r="O89" s="58"/>
      <c r="P89" s="58"/>
      <c r="Q89" s="58"/>
      <c r="R89" s="58"/>
      <c r="S89" s="58"/>
      <c r="T89" s="58"/>
      <c r="U89" s="58"/>
      <c r="V89" s="58"/>
      <c r="W89" s="58"/>
      <c r="X89" s="58"/>
      <c r="Y89" s="58"/>
      <c r="Z89" s="234"/>
      <c r="AA89" s="111"/>
      <c r="AB89" s="97">
        <v>0</v>
      </c>
      <c r="AC89" s="113"/>
      <c r="AD89" s="5"/>
    </row>
    <row r="90" spans="1:30" x14ac:dyDescent="0.35">
      <c r="A90" s="109">
        <v>2</v>
      </c>
      <c r="B90" s="58" t="s">
        <v>317</v>
      </c>
      <c r="C90" s="58"/>
      <c r="D90" s="58"/>
      <c r="E90" s="58"/>
      <c r="F90" s="58"/>
      <c r="G90" s="58"/>
      <c r="H90" s="58"/>
      <c r="I90" s="58"/>
      <c r="J90" s="58"/>
      <c r="K90" s="58"/>
      <c r="L90" s="58"/>
      <c r="M90" s="58"/>
      <c r="N90" s="58"/>
      <c r="O90" s="58"/>
      <c r="P90" s="58"/>
      <c r="Q90" s="58"/>
      <c r="R90" s="58"/>
      <c r="S90" s="58"/>
      <c r="T90" s="58"/>
      <c r="U90" s="58"/>
      <c r="V90" s="58"/>
      <c r="W90" s="58"/>
      <c r="X90" s="58"/>
      <c r="Y90" s="58"/>
      <c r="Z90" s="234"/>
      <c r="AA90" s="111"/>
      <c r="AB90" s="97">
        <v>-2</v>
      </c>
      <c r="AC90" s="113"/>
      <c r="AD90" s="5"/>
    </row>
    <row r="91" spans="1:30" x14ac:dyDescent="0.35">
      <c r="A91" s="109">
        <v>3</v>
      </c>
      <c r="B91" s="58" t="s">
        <v>237</v>
      </c>
      <c r="C91" s="58"/>
      <c r="D91" s="58"/>
      <c r="E91" s="58"/>
      <c r="F91" s="58"/>
      <c r="G91" s="58"/>
      <c r="H91" s="58"/>
      <c r="I91" s="58"/>
      <c r="J91" s="58"/>
      <c r="K91" s="58"/>
      <c r="L91" s="58"/>
      <c r="M91" s="58"/>
      <c r="N91" s="58"/>
      <c r="O91" s="58"/>
      <c r="P91" s="58"/>
      <c r="Q91" s="58"/>
      <c r="R91" s="58"/>
      <c r="S91" s="58"/>
      <c r="T91" s="58"/>
      <c r="U91" s="58"/>
      <c r="V91" s="58"/>
      <c r="W91" s="58"/>
      <c r="X91" s="58"/>
      <c r="Y91" s="58"/>
      <c r="Z91" s="234"/>
      <c r="AA91" s="111"/>
      <c r="AB91" s="97">
        <f>-148-9</f>
        <v>-157</v>
      </c>
      <c r="AC91" s="113"/>
      <c r="AD91" s="5"/>
    </row>
    <row r="92" spans="1:30" x14ac:dyDescent="0.35">
      <c r="A92" s="109">
        <v>4</v>
      </c>
      <c r="B92" s="58" t="s">
        <v>78</v>
      </c>
      <c r="C92" s="58"/>
      <c r="D92" s="58"/>
      <c r="E92" s="58"/>
      <c r="F92" s="58"/>
      <c r="G92" s="58"/>
      <c r="H92" s="58"/>
      <c r="I92" s="58"/>
      <c r="J92" s="58"/>
      <c r="K92" s="58"/>
      <c r="L92" s="58"/>
      <c r="M92" s="58"/>
      <c r="N92" s="58"/>
      <c r="O92" s="58"/>
      <c r="P92" s="58"/>
      <c r="Q92" s="58"/>
      <c r="R92" s="58"/>
      <c r="S92" s="58"/>
      <c r="T92" s="58"/>
      <c r="U92" s="58"/>
      <c r="V92" s="58"/>
      <c r="W92" s="58"/>
      <c r="X92" s="58"/>
      <c r="Y92" s="58"/>
      <c r="Z92" s="234"/>
      <c r="AA92" s="111"/>
      <c r="AB92" s="97">
        <v>3402</v>
      </c>
      <c r="AC92" s="113"/>
      <c r="AD92" s="5"/>
    </row>
    <row r="93" spans="1:30" x14ac:dyDescent="0.35">
      <c r="A93" s="109">
        <v>5</v>
      </c>
      <c r="B93" s="58" t="s">
        <v>124</v>
      </c>
      <c r="C93" s="58"/>
      <c r="D93" s="58"/>
      <c r="E93" s="58"/>
      <c r="F93" s="58"/>
      <c r="G93" s="58"/>
      <c r="H93" s="58"/>
      <c r="I93" s="58"/>
      <c r="J93" s="58"/>
      <c r="K93" s="58"/>
      <c r="L93" s="58"/>
      <c r="M93" s="58"/>
      <c r="N93" s="58"/>
      <c r="O93" s="58"/>
      <c r="P93" s="58"/>
      <c r="Q93" s="58"/>
      <c r="R93" s="58"/>
      <c r="S93" s="58"/>
      <c r="T93" s="58"/>
      <c r="U93" s="58"/>
      <c r="V93" s="58"/>
      <c r="W93" s="58"/>
      <c r="X93" s="58"/>
      <c r="Y93" s="58"/>
      <c r="Z93" s="234"/>
      <c r="AA93" s="111"/>
      <c r="AB93" s="97">
        <v>-5759</v>
      </c>
      <c r="AC93" s="113"/>
      <c r="AD93" s="5"/>
    </row>
    <row r="94" spans="1:30" x14ac:dyDescent="0.35">
      <c r="A94" s="109">
        <v>6</v>
      </c>
      <c r="B94" s="58" t="s">
        <v>144</v>
      </c>
      <c r="C94" s="58"/>
      <c r="D94" s="58"/>
      <c r="E94" s="58"/>
      <c r="F94" s="58"/>
      <c r="G94" s="58"/>
      <c r="H94" s="58"/>
      <c r="I94" s="58"/>
      <c r="J94" s="58"/>
      <c r="K94" s="58"/>
      <c r="L94" s="58"/>
      <c r="M94" s="58"/>
      <c r="N94" s="58"/>
      <c r="O94" s="58"/>
      <c r="P94" s="58"/>
      <c r="Q94" s="58"/>
      <c r="R94" s="58"/>
      <c r="S94" s="58"/>
      <c r="T94" s="58"/>
      <c r="U94" s="58"/>
      <c r="V94" s="58"/>
      <c r="W94" s="58"/>
      <c r="X94" s="58"/>
      <c r="Y94" s="58"/>
      <c r="Z94" s="234"/>
      <c r="AA94" s="111"/>
      <c r="AB94" s="97">
        <v>-289</v>
      </c>
      <c r="AC94" s="113"/>
      <c r="AD94" s="5"/>
    </row>
    <row r="95" spans="1:30" x14ac:dyDescent="0.35">
      <c r="A95" s="109">
        <v>7</v>
      </c>
      <c r="B95" s="58" t="s">
        <v>195</v>
      </c>
      <c r="C95" s="58"/>
      <c r="D95" s="58"/>
      <c r="E95" s="58"/>
      <c r="F95" s="58"/>
      <c r="G95" s="58"/>
      <c r="H95" s="58"/>
      <c r="I95" s="58"/>
      <c r="J95" s="58"/>
      <c r="K95" s="58"/>
      <c r="L95" s="58"/>
      <c r="M95" s="58"/>
      <c r="N95" s="58"/>
      <c r="O95" s="58"/>
      <c r="P95" s="58"/>
      <c r="Q95" s="58"/>
      <c r="R95" s="58"/>
      <c r="S95" s="58"/>
      <c r="T95" s="58"/>
      <c r="U95" s="58"/>
      <c r="V95" s="58"/>
      <c r="W95" s="58"/>
      <c r="X95" s="58"/>
      <c r="Y95" s="58"/>
      <c r="Z95" s="234"/>
      <c r="AA95" s="111"/>
      <c r="AB95" s="97">
        <v>0</v>
      </c>
      <c r="AC95" s="113"/>
      <c r="AD95" s="5"/>
    </row>
    <row r="96" spans="1:30" x14ac:dyDescent="0.35">
      <c r="A96" s="109">
        <v>8</v>
      </c>
      <c r="B96" s="58" t="s">
        <v>145</v>
      </c>
      <c r="C96" s="58"/>
      <c r="D96" s="58"/>
      <c r="E96" s="58"/>
      <c r="F96" s="58"/>
      <c r="G96" s="58"/>
      <c r="H96" s="58"/>
      <c r="I96" s="58"/>
      <c r="J96" s="58"/>
      <c r="K96" s="58"/>
      <c r="L96" s="58"/>
      <c r="M96" s="58"/>
      <c r="N96" s="58"/>
      <c r="O96" s="58"/>
      <c r="P96" s="58"/>
      <c r="Q96" s="58"/>
      <c r="R96" s="58"/>
      <c r="S96" s="58"/>
      <c r="T96" s="58"/>
      <c r="U96" s="58"/>
      <c r="V96" s="58"/>
      <c r="W96" s="58"/>
      <c r="X96" s="58"/>
      <c r="Y96" s="58"/>
      <c r="Z96" s="234"/>
      <c r="AA96" s="111"/>
      <c r="AB96" s="97">
        <v>-280</v>
      </c>
      <c r="AC96" s="113"/>
      <c r="AD96" s="5"/>
    </row>
    <row r="97" spans="1:30" x14ac:dyDescent="0.35">
      <c r="A97" s="109">
        <v>9</v>
      </c>
      <c r="B97" s="58" t="s">
        <v>174</v>
      </c>
      <c r="C97" s="58"/>
      <c r="D97" s="58"/>
      <c r="E97" s="58"/>
      <c r="F97" s="58"/>
      <c r="G97" s="58"/>
      <c r="H97" s="58"/>
      <c r="I97" s="58"/>
      <c r="J97" s="58"/>
      <c r="K97" s="58"/>
      <c r="L97" s="58"/>
      <c r="M97" s="58"/>
      <c r="N97" s="58"/>
      <c r="O97" s="58"/>
      <c r="P97" s="58"/>
      <c r="Q97" s="58"/>
      <c r="R97" s="58"/>
      <c r="S97" s="58"/>
      <c r="T97" s="58"/>
      <c r="U97" s="58"/>
      <c r="V97" s="58"/>
      <c r="W97" s="58"/>
      <c r="X97" s="58"/>
      <c r="Y97" s="58"/>
      <c r="Z97" s="234"/>
      <c r="AA97" s="111"/>
      <c r="AB97" s="97">
        <v>-329</v>
      </c>
      <c r="AC97" s="113"/>
      <c r="AD97" s="5"/>
    </row>
    <row r="98" spans="1:30" x14ac:dyDescent="0.35">
      <c r="A98" s="109">
        <v>10</v>
      </c>
      <c r="B98" s="58" t="s">
        <v>125</v>
      </c>
      <c r="C98" s="58"/>
      <c r="D98" s="58"/>
      <c r="E98" s="58"/>
      <c r="F98" s="58"/>
      <c r="G98" s="58"/>
      <c r="H98" s="58"/>
      <c r="I98" s="58"/>
      <c r="J98" s="58"/>
      <c r="K98" s="58"/>
      <c r="L98" s="58"/>
      <c r="M98" s="58"/>
      <c r="N98" s="58"/>
      <c r="O98" s="58"/>
      <c r="P98" s="58"/>
      <c r="Q98" s="58"/>
      <c r="R98" s="58"/>
      <c r="S98" s="58"/>
      <c r="T98" s="58"/>
      <c r="U98" s="58"/>
      <c r="V98" s="58"/>
      <c r="W98" s="58"/>
      <c r="X98" s="58"/>
      <c r="Y98" s="58"/>
      <c r="Z98" s="234"/>
      <c r="AA98" s="111"/>
      <c r="AB98" s="97">
        <v>0</v>
      </c>
      <c r="AC98" s="113"/>
      <c r="AD98" s="5"/>
    </row>
    <row r="99" spans="1:30" x14ac:dyDescent="0.35">
      <c r="A99" s="109">
        <v>11</v>
      </c>
      <c r="B99" s="58" t="s">
        <v>194</v>
      </c>
      <c r="C99" s="58"/>
      <c r="D99" s="58"/>
      <c r="E99" s="58"/>
      <c r="F99" s="58"/>
      <c r="G99" s="58"/>
      <c r="H99" s="58"/>
      <c r="I99" s="58"/>
      <c r="J99" s="58"/>
      <c r="K99" s="58"/>
      <c r="L99" s="58"/>
      <c r="M99" s="58"/>
      <c r="N99" s="58"/>
      <c r="O99" s="58"/>
      <c r="P99" s="58"/>
      <c r="Q99" s="58"/>
      <c r="R99" s="58"/>
      <c r="S99" s="58"/>
      <c r="T99" s="58"/>
      <c r="U99" s="58"/>
      <c r="V99" s="58"/>
      <c r="W99" s="58"/>
      <c r="X99" s="58"/>
      <c r="Y99" s="58"/>
      <c r="Z99" s="234"/>
      <c r="AA99" s="111"/>
      <c r="AB99" s="97">
        <v>0</v>
      </c>
      <c r="AC99" s="113"/>
      <c r="AD99" s="5"/>
    </row>
    <row r="100" spans="1:30" x14ac:dyDescent="0.35">
      <c r="A100" s="109">
        <v>12</v>
      </c>
      <c r="B100" s="58" t="s">
        <v>31</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234">
        <f>-AB100</f>
        <v>0</v>
      </c>
      <c r="AA100" s="111"/>
      <c r="AB100" s="97">
        <v>0</v>
      </c>
      <c r="AC100" s="113"/>
      <c r="AD100" s="5"/>
    </row>
    <row r="101" spans="1:30" x14ac:dyDescent="0.35">
      <c r="A101" s="109">
        <v>13</v>
      </c>
      <c r="B101" s="58" t="s">
        <v>259</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234"/>
      <c r="AA101" s="111"/>
      <c r="AB101" s="97">
        <v>0</v>
      </c>
      <c r="AC101" s="113"/>
      <c r="AD101" s="5"/>
    </row>
    <row r="102" spans="1:30" x14ac:dyDescent="0.35">
      <c r="A102" s="109">
        <v>14</v>
      </c>
      <c r="B102" s="58" t="s">
        <v>260</v>
      </c>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234"/>
      <c r="AA102" s="111"/>
      <c r="AB102" s="97">
        <v>0</v>
      </c>
      <c r="AC102" s="113"/>
      <c r="AD102" s="5"/>
    </row>
    <row r="103" spans="1:30" x14ac:dyDescent="0.35">
      <c r="A103" s="109">
        <v>15</v>
      </c>
      <c r="B103" s="58" t="s">
        <v>26</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234"/>
      <c r="AA103" s="111"/>
      <c r="AB103" s="97">
        <v>0</v>
      </c>
      <c r="AC103" s="113"/>
      <c r="AD103" s="5"/>
    </row>
    <row r="104" spans="1:30" x14ac:dyDescent="0.35">
      <c r="A104" s="109">
        <v>16</v>
      </c>
      <c r="B104" s="58" t="s">
        <v>114</v>
      </c>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234"/>
      <c r="AA104" s="111"/>
      <c r="AB104" s="97">
        <v>0</v>
      </c>
      <c r="AC104" s="113"/>
      <c r="AD104" s="5"/>
    </row>
    <row r="105" spans="1:30" x14ac:dyDescent="0.35">
      <c r="A105" s="109">
        <v>17</v>
      </c>
      <c r="B105" s="58" t="s">
        <v>182</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234"/>
      <c r="AA105" s="111"/>
      <c r="AB105" s="97">
        <v>0</v>
      </c>
      <c r="AC105" s="113"/>
      <c r="AD105" s="5"/>
    </row>
    <row r="106" spans="1:30" x14ac:dyDescent="0.35">
      <c r="A106" s="109">
        <v>18</v>
      </c>
      <c r="B106" s="58" t="s">
        <v>156</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234"/>
      <c r="AA106" s="111"/>
      <c r="AB106" s="97">
        <v>0</v>
      </c>
      <c r="AC106" s="113"/>
      <c r="AD106" s="5"/>
    </row>
    <row r="107" spans="1:30" x14ac:dyDescent="0.35">
      <c r="A107" s="109">
        <v>19</v>
      </c>
      <c r="B107" s="58" t="s">
        <v>247</v>
      </c>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234"/>
      <c r="AA107" s="111"/>
      <c r="AB107" s="97">
        <v>0</v>
      </c>
      <c r="AC107" s="113"/>
      <c r="AD107" s="5"/>
    </row>
    <row r="108" spans="1:30" x14ac:dyDescent="0.35">
      <c r="A108" s="109">
        <v>20</v>
      </c>
      <c r="B108" s="58" t="s">
        <v>248</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234"/>
      <c r="AA108" s="111"/>
      <c r="AB108" s="97">
        <v>0</v>
      </c>
      <c r="AC108" s="113"/>
      <c r="AD108" s="5"/>
    </row>
    <row r="109" spans="1:30" x14ac:dyDescent="0.35">
      <c r="A109" s="109">
        <v>21</v>
      </c>
      <c r="B109" s="58" t="s">
        <v>249</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234"/>
      <c r="AA109" s="111"/>
      <c r="AB109" s="97">
        <v>0</v>
      </c>
      <c r="AC109" s="113"/>
      <c r="AD109" s="5"/>
    </row>
    <row r="110" spans="1:30" x14ac:dyDescent="0.35">
      <c r="A110" s="109">
        <v>22</v>
      </c>
      <c r="B110" s="58" t="s">
        <v>250</v>
      </c>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234"/>
      <c r="AA110" s="111"/>
      <c r="AB110" s="97">
        <v>0</v>
      </c>
      <c r="AC110" s="113"/>
      <c r="AD110" s="5"/>
    </row>
    <row r="111" spans="1:30" x14ac:dyDescent="0.35">
      <c r="A111" s="109">
        <v>23</v>
      </c>
      <c r="B111" s="58" t="s">
        <v>126</v>
      </c>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234"/>
      <c r="AA111" s="111"/>
      <c r="AB111" s="97">
        <v>0</v>
      </c>
      <c r="AC111" s="113"/>
      <c r="AD111" s="5"/>
    </row>
    <row r="112" spans="1:30" x14ac:dyDescent="0.35">
      <c r="A112" s="109">
        <v>24</v>
      </c>
      <c r="B112" s="58" t="s">
        <v>132</v>
      </c>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234"/>
      <c r="AA112" s="111"/>
      <c r="AB112" s="97">
        <v>0</v>
      </c>
      <c r="AC112" s="113"/>
      <c r="AD112" s="5"/>
    </row>
    <row r="113" spans="1:30" x14ac:dyDescent="0.35">
      <c r="A113" s="109">
        <v>25</v>
      </c>
      <c r="B113" s="58" t="s">
        <v>245</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234"/>
      <c r="AA113" s="111"/>
      <c r="AB113" s="97">
        <v>0</v>
      </c>
      <c r="AC113" s="113"/>
      <c r="AD113" s="5"/>
    </row>
    <row r="114" spans="1:30" x14ac:dyDescent="0.35">
      <c r="A114" s="6">
        <v>26</v>
      </c>
      <c r="B114" s="58" t="s">
        <v>217</v>
      </c>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234"/>
      <c r="AA114" s="111"/>
      <c r="AB114" s="97">
        <v>0</v>
      </c>
      <c r="AC114" s="113"/>
      <c r="AD114" s="5"/>
    </row>
    <row r="115" spans="1:30" x14ac:dyDescent="0.35">
      <c r="A115" s="109"/>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234"/>
      <c r="AA115" s="111"/>
      <c r="AB115" s="112"/>
      <c r="AC115" s="113"/>
      <c r="AD115" s="5"/>
    </row>
    <row r="116" spans="1:30" x14ac:dyDescent="0.35">
      <c r="A116" s="109"/>
      <c r="B116" s="110" t="s">
        <v>27</v>
      </c>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111"/>
      <c r="AB116" s="115"/>
      <c r="AC116" s="113"/>
      <c r="AD116" s="5"/>
    </row>
    <row r="117" spans="1:30" x14ac:dyDescent="0.35">
      <c r="A117" s="109"/>
      <c r="B117" s="40" t="s">
        <v>218</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v>0</v>
      </c>
      <c r="AA117" s="111"/>
      <c r="AB117" s="115"/>
      <c r="AC117" s="113"/>
      <c r="AD117" s="5"/>
    </row>
    <row r="118" spans="1:30" s="23" customFormat="1" x14ac:dyDescent="0.35">
      <c r="A118" s="47"/>
      <c r="B118" s="40" t="s">
        <v>150</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234">
        <v>0</v>
      </c>
      <c r="AA118" s="96"/>
      <c r="AB118" s="97"/>
      <c r="AC118" s="43"/>
      <c r="AD118" s="22"/>
    </row>
    <row r="119" spans="1:30" s="23" customFormat="1" x14ac:dyDescent="0.35">
      <c r="A119" s="47"/>
      <c r="B119" s="40" t="s">
        <v>151</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234">
        <v>0</v>
      </c>
      <c r="AA119" s="96"/>
      <c r="AB119" s="97"/>
      <c r="AC119" s="43"/>
      <c r="AD119" s="22"/>
    </row>
    <row r="120" spans="1:30" s="23" customFormat="1" x14ac:dyDescent="0.35">
      <c r="A120" s="47"/>
      <c r="B120" s="40" t="s">
        <v>252</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234">
        <v>0</v>
      </c>
      <c r="AA120" s="96"/>
      <c r="AB120" s="97"/>
      <c r="AC120" s="43"/>
      <c r="AD120" s="22"/>
    </row>
    <row r="121" spans="1:30" s="23" customFormat="1" x14ac:dyDescent="0.35">
      <c r="A121" s="47"/>
      <c r="B121" s="40" t="s">
        <v>253</v>
      </c>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234">
        <v>0</v>
      </c>
      <c r="AA121" s="96"/>
      <c r="AB121" s="97"/>
      <c r="AC121" s="43"/>
      <c r="AD121" s="22"/>
    </row>
    <row r="122" spans="1:30" s="23" customFormat="1" x14ac:dyDescent="0.35">
      <c r="A122" s="47"/>
      <c r="B122" s="273" t="s">
        <v>284</v>
      </c>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234">
        <v>0</v>
      </c>
      <c r="AA122" s="96"/>
      <c r="AB122" s="97"/>
      <c r="AC122" s="43"/>
      <c r="AD122" s="22"/>
    </row>
    <row r="123" spans="1:30" s="23" customFormat="1" x14ac:dyDescent="0.35">
      <c r="A123" s="47"/>
      <c r="B123" s="273" t="s">
        <v>285</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234">
        <v>-3161</v>
      </c>
      <c r="AA123" s="96"/>
      <c r="AB123" s="97"/>
      <c r="AC123" s="43"/>
      <c r="AD123" s="22"/>
    </row>
    <row r="124" spans="1:30" s="23" customFormat="1" x14ac:dyDescent="0.35">
      <c r="A124" s="47"/>
      <c r="B124" s="40" t="s">
        <v>271</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234">
        <v>0</v>
      </c>
      <c r="AA124" s="96"/>
      <c r="AB124" s="97"/>
      <c r="AC124" s="43"/>
      <c r="AD124" s="22"/>
    </row>
    <row r="125" spans="1:30" s="23" customFormat="1" x14ac:dyDescent="0.35">
      <c r="A125" s="47"/>
      <c r="B125" s="40" t="s">
        <v>136</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234">
        <v>0</v>
      </c>
      <c r="AA125" s="96"/>
      <c r="AB125" s="97"/>
      <c r="AC125" s="43"/>
      <c r="AD125" s="22"/>
    </row>
    <row r="126" spans="1:30" s="23" customFormat="1" x14ac:dyDescent="0.35">
      <c r="A126" s="47"/>
      <c r="B126" s="40" t="s">
        <v>137</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234">
        <v>0</v>
      </c>
      <c r="AA126" s="96"/>
      <c r="AB126" s="97"/>
      <c r="AC126" s="43"/>
      <c r="AD126" s="22"/>
    </row>
    <row r="127" spans="1:30" s="23" customFormat="1" x14ac:dyDescent="0.35">
      <c r="A127" s="47"/>
      <c r="B127" s="40" t="s">
        <v>167</v>
      </c>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234">
        <v>0</v>
      </c>
      <c r="AA127" s="96"/>
      <c r="AB127" s="97"/>
      <c r="AC127" s="43"/>
      <c r="AD127" s="22"/>
    </row>
    <row r="128" spans="1:30" s="23" customFormat="1" x14ac:dyDescent="0.35">
      <c r="A128" s="47"/>
      <c r="B128" s="40" t="s">
        <v>157</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234">
        <v>0</v>
      </c>
      <c r="AA128" s="96"/>
      <c r="AB128" s="97"/>
      <c r="AC128" s="43"/>
      <c r="AD128" s="22"/>
    </row>
    <row r="129" spans="1:30" s="23" customFormat="1" x14ac:dyDescent="0.35">
      <c r="A129" s="47"/>
      <c r="B129" s="40" t="s">
        <v>183</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234">
        <v>0</v>
      </c>
      <c r="AA129" s="96"/>
      <c r="AB129" s="97"/>
      <c r="AC129" s="43"/>
      <c r="AD129" s="22"/>
    </row>
    <row r="130" spans="1:30" s="23" customFormat="1" x14ac:dyDescent="0.35">
      <c r="A130" s="47"/>
      <c r="B130" s="40" t="s">
        <v>28</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234">
        <f>SUM(Z117:Z129)</f>
        <v>-3161</v>
      </c>
      <c r="AA130" s="96"/>
      <c r="AB130" s="96">
        <f>SUM(AB88:AB128)</f>
        <v>-3414</v>
      </c>
      <c r="AC130" s="43"/>
      <c r="AD130" s="22"/>
    </row>
    <row r="131" spans="1:30" s="23" customFormat="1" x14ac:dyDescent="0.35">
      <c r="A131" s="47"/>
      <c r="B131" s="40" t="s">
        <v>29</v>
      </c>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234">
        <f>Z87+Z130+Z100</f>
        <v>0</v>
      </c>
      <c r="AA131" s="96"/>
      <c r="AB131" s="96">
        <f>AB87+AB130</f>
        <v>0</v>
      </c>
      <c r="AC131" s="43"/>
      <c r="AD131" s="22"/>
    </row>
    <row r="132" spans="1:30" s="23" customFormat="1" x14ac:dyDescent="0.35">
      <c r="A132" s="18"/>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105"/>
      <c r="AA132" s="105"/>
      <c r="AB132" s="105"/>
      <c r="AC132" s="21"/>
      <c r="AD132" s="22"/>
    </row>
    <row r="133" spans="1:30" s="23" customFormat="1" x14ac:dyDescent="0.35">
      <c r="A133" s="18"/>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116"/>
      <c r="AC133" s="21"/>
      <c r="AD133" s="22"/>
    </row>
    <row r="134" spans="1:30" s="23" customFormat="1" ht="19" thickBot="1" x14ac:dyDescent="0.5">
      <c r="A134" s="82"/>
      <c r="B134" s="83" t="str">
        <f>B53</f>
        <v>PM29 INVESTOR REPORT QUARTER ENDING NOVEMBER 2023</v>
      </c>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117"/>
      <c r="AC134" s="86"/>
      <c r="AD134" s="22"/>
    </row>
    <row r="135" spans="1:30" x14ac:dyDescent="0.35">
      <c r="A135" s="118"/>
      <c r="B135" s="119" t="s">
        <v>30</v>
      </c>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1"/>
      <c r="AC135" s="122"/>
      <c r="AD135" s="5"/>
    </row>
    <row r="136" spans="1:30" x14ac:dyDescent="0.35">
      <c r="A136" s="7"/>
      <c r="B136" s="123"/>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0"/>
      <c r="AC136" s="10"/>
      <c r="AD136" s="5"/>
    </row>
    <row r="137" spans="1:30" x14ac:dyDescent="0.35">
      <c r="A137" s="7"/>
      <c r="B137" s="124" t="s">
        <v>186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0"/>
      <c r="AC137" s="10"/>
      <c r="AD137" s="5"/>
    </row>
    <row r="138" spans="1:30" s="23" customFormat="1" x14ac:dyDescent="0.35">
      <c r="A138" s="47"/>
      <c r="B138" s="40" t="s">
        <v>193</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97">
        <f>SUM(F29:H29)*1.5%</f>
        <v>11711.25</v>
      </c>
      <c r="AC138" s="43"/>
      <c r="AD138" s="22"/>
    </row>
    <row r="139" spans="1:30" s="23" customFormat="1" x14ac:dyDescent="0.35">
      <c r="A139" s="47"/>
      <c r="B139" s="40" t="s">
        <v>198</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97">
        <f>SUM(F29:H29)*0.015</f>
        <v>11711.25</v>
      </c>
      <c r="AC139" s="43"/>
      <c r="AD139" s="22"/>
    </row>
    <row r="140" spans="1:30" s="23" customFormat="1" x14ac:dyDescent="0.35">
      <c r="A140" s="47"/>
      <c r="B140" s="40" t="s">
        <v>238</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97"/>
      <c r="AC140" s="43"/>
      <c r="AD140" s="22"/>
    </row>
    <row r="141" spans="1:30" s="23" customFormat="1" x14ac:dyDescent="0.35">
      <c r="A141" s="47"/>
      <c r="B141" s="40" t="s">
        <v>240</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97">
        <v>0</v>
      </c>
      <c r="AC141" s="43"/>
      <c r="AD141" s="22"/>
    </row>
    <row r="142" spans="1:30" s="23" customFormat="1" x14ac:dyDescent="0.35">
      <c r="A142" s="47"/>
      <c r="B142" s="40" t="s">
        <v>192</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97">
        <v>0</v>
      </c>
      <c r="AC142" s="43"/>
      <c r="AD142" s="22"/>
    </row>
    <row r="143" spans="1:30" s="23" customFormat="1" x14ac:dyDescent="0.35">
      <c r="A143" s="47"/>
      <c r="B143" s="40" t="s">
        <v>144</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97">
        <v>0</v>
      </c>
      <c r="AC143" s="43"/>
      <c r="AD143" s="22"/>
    </row>
    <row r="144" spans="1:30" s="23" customFormat="1" x14ac:dyDescent="0.35">
      <c r="A144" s="47"/>
      <c r="B144" s="40" t="s">
        <v>83</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97">
        <v>0</v>
      </c>
      <c r="AC144" s="43"/>
      <c r="AD144" s="22"/>
    </row>
    <row r="145" spans="1:30" s="23" customFormat="1" x14ac:dyDescent="0.35">
      <c r="A145" s="47"/>
      <c r="B145" s="40" t="s">
        <v>241</v>
      </c>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97">
        <v>0</v>
      </c>
      <c r="AC145" s="43"/>
      <c r="AD145" s="22"/>
    </row>
    <row r="146" spans="1:30" s="23" customFormat="1" x14ac:dyDescent="0.35">
      <c r="A146" s="47"/>
      <c r="B146" s="40" t="s">
        <v>197</v>
      </c>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97">
        <f>SUM(AB139:AB145)</f>
        <v>11711.25</v>
      </c>
      <c r="AC146" s="43"/>
      <c r="AD146" s="22"/>
    </row>
    <row r="147" spans="1:30" x14ac:dyDescent="0.35">
      <c r="A147" s="7"/>
      <c r="B147" s="123"/>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0"/>
      <c r="AC147" s="10"/>
      <c r="AD147" s="5"/>
    </row>
    <row r="148" spans="1:30" x14ac:dyDescent="0.35">
      <c r="A148" s="7"/>
      <c r="B148" s="124" t="s">
        <v>184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0"/>
      <c r="AC148" s="10"/>
      <c r="AD148" s="5"/>
    </row>
    <row r="149" spans="1:30" s="23" customFormat="1" x14ac:dyDescent="0.35">
      <c r="A149" s="47"/>
      <c r="B149" s="58" t="s">
        <v>185</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97">
        <f>SUM(J29:L29)*1.5%</f>
        <v>1113.75</v>
      </c>
      <c r="AC149" s="43"/>
      <c r="AD149" s="22"/>
    </row>
    <row r="150" spans="1:30" s="23" customFormat="1" x14ac:dyDescent="0.35">
      <c r="A150" s="47"/>
      <c r="B150" s="58" t="s">
        <v>199</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97">
        <f>SUM(J29:L29)*0.015</f>
        <v>1113.75</v>
      </c>
      <c r="AC150" s="43"/>
      <c r="AD150" s="22"/>
    </row>
    <row r="151" spans="1:30" s="23" customFormat="1" x14ac:dyDescent="0.35">
      <c r="A151" s="47"/>
      <c r="B151" s="58" t="s">
        <v>89</v>
      </c>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97"/>
      <c r="AC151" s="43"/>
      <c r="AD151" s="22"/>
    </row>
    <row r="152" spans="1:30" s="23" customFormat="1" x14ac:dyDescent="0.35">
      <c r="A152" s="47"/>
      <c r="B152" s="40" t="s">
        <v>240</v>
      </c>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97">
        <v>0</v>
      </c>
      <c r="AC152" s="43"/>
      <c r="AD152" s="22"/>
    </row>
    <row r="153" spans="1:30" s="23" customFormat="1" x14ac:dyDescent="0.35">
      <c r="A153" s="47"/>
      <c r="B153" s="58" t="s">
        <v>124</v>
      </c>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97">
        <v>0</v>
      </c>
      <c r="AC153" s="43"/>
      <c r="AD153" s="22"/>
    </row>
    <row r="154" spans="1:30" s="23" customFormat="1" x14ac:dyDescent="0.35">
      <c r="A154" s="47"/>
      <c r="B154" s="58" t="s">
        <v>144</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97">
        <v>0</v>
      </c>
      <c r="AC154" s="43"/>
      <c r="AD154" s="22"/>
    </row>
    <row r="155" spans="1:30" s="23" customFormat="1" x14ac:dyDescent="0.35">
      <c r="A155" s="47"/>
      <c r="B155" s="58" t="s">
        <v>145</v>
      </c>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97">
        <v>0</v>
      </c>
      <c r="AC155" s="43"/>
      <c r="AD155" s="22"/>
    </row>
    <row r="156" spans="1:30" s="23" customFormat="1" x14ac:dyDescent="0.35">
      <c r="A156" s="47"/>
      <c r="B156" s="58" t="s">
        <v>174</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97">
        <v>0</v>
      </c>
      <c r="AC156" s="43"/>
      <c r="AD156" s="22"/>
    </row>
    <row r="157" spans="1:30" s="23" customFormat="1" x14ac:dyDescent="0.35">
      <c r="A157" s="47"/>
      <c r="B157" s="58" t="s">
        <v>83</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97">
        <v>0</v>
      </c>
      <c r="AC157" s="43"/>
      <c r="AD157" s="22"/>
    </row>
    <row r="158" spans="1:30" s="23" customFormat="1" x14ac:dyDescent="0.35">
      <c r="A158" s="47"/>
      <c r="B158" s="40" t="s">
        <v>241</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97">
        <v>0</v>
      </c>
      <c r="AC158" s="43"/>
      <c r="AD158" s="22"/>
    </row>
    <row r="159" spans="1:30" s="23" customFormat="1" x14ac:dyDescent="0.35">
      <c r="A159" s="47"/>
      <c r="B159" s="58" t="s">
        <v>196</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97">
        <f>SUM(AB150:AB158)</f>
        <v>1113.75</v>
      </c>
      <c r="AC159" s="43"/>
      <c r="AD159" s="22"/>
    </row>
    <row r="160" spans="1:30" x14ac:dyDescent="0.35">
      <c r="A160" s="7"/>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125"/>
      <c r="AC160" s="10"/>
      <c r="AD160" s="5"/>
    </row>
    <row r="161" spans="1:30" x14ac:dyDescent="0.35">
      <c r="A161" s="7"/>
      <c r="B161" s="124" t="s">
        <v>168</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7"/>
      <c r="AC161" s="10"/>
      <c r="AD161" s="5"/>
    </row>
    <row r="162" spans="1:30" s="23" customFormat="1" x14ac:dyDescent="0.35">
      <c r="A162" s="128"/>
      <c r="B162" s="227" t="s">
        <v>292</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30">
        <v>787</v>
      </c>
      <c r="AC162" s="131"/>
      <c r="AD162" s="22"/>
    </row>
    <row r="163" spans="1:30" s="23" customFormat="1" x14ac:dyDescent="0.35">
      <c r="A163" s="128"/>
      <c r="B163" s="227" t="s">
        <v>169</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30">
        <f>X64</f>
        <v>-85</v>
      </c>
      <c r="AC163" s="131"/>
      <c r="AD163" s="22"/>
    </row>
    <row r="164" spans="1:30" s="23" customFormat="1" x14ac:dyDescent="0.35">
      <c r="A164" s="128"/>
      <c r="B164" s="227" t="s">
        <v>239</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30">
        <v>0</v>
      </c>
      <c r="AC164" s="131"/>
      <c r="AD164" s="22"/>
    </row>
    <row r="165" spans="1:30" s="23" customFormat="1" x14ac:dyDescent="0.35">
      <c r="A165" s="128"/>
      <c r="B165" s="227" t="s">
        <v>170</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30">
        <f>AB162+AB163</f>
        <v>702</v>
      </c>
      <c r="AC165" s="131"/>
      <c r="AD165" s="22"/>
    </row>
    <row r="166" spans="1:30" x14ac:dyDescent="0.35">
      <c r="A166" s="7"/>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125"/>
      <c r="AC166" s="10"/>
      <c r="AD166" s="5"/>
    </row>
    <row r="167" spans="1:30" x14ac:dyDescent="0.35">
      <c r="A167" s="7"/>
      <c r="B167" s="124" t="s">
        <v>32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132"/>
      <c r="AC167" s="10"/>
      <c r="AD167" s="5"/>
    </row>
    <row r="168" spans="1:30" s="23" customFormat="1" x14ac:dyDescent="0.35">
      <c r="A168" s="47"/>
      <c r="B168" s="40" t="s">
        <v>33</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97">
        <v>0</v>
      </c>
      <c r="AC168" s="43"/>
      <c r="AD168" s="22"/>
    </row>
    <row r="169" spans="1:30" s="23" customFormat="1" x14ac:dyDescent="0.35">
      <c r="A169" s="47"/>
      <c r="B169" s="40" t="s">
        <v>34</v>
      </c>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97">
        <v>0</v>
      </c>
      <c r="AC169" s="43"/>
      <c r="AD169" s="22"/>
    </row>
    <row r="170" spans="1:30" s="23" customFormat="1" x14ac:dyDescent="0.35">
      <c r="A170" s="47"/>
      <c r="B170" s="40" t="s">
        <v>324</v>
      </c>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97">
        <v>0</v>
      </c>
      <c r="AC170" s="43"/>
      <c r="AD170" s="22"/>
    </row>
    <row r="171" spans="1:30" s="23" customFormat="1" x14ac:dyDescent="0.35">
      <c r="A171" s="47"/>
      <c r="B171" s="40" t="s">
        <v>35</v>
      </c>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97">
        <f>AB169+AB168+AB170</f>
        <v>0</v>
      </c>
      <c r="AC171" s="43"/>
      <c r="AD171" s="22"/>
    </row>
    <row r="172" spans="1:30" s="23" customFormat="1" x14ac:dyDescent="0.35">
      <c r="A172" s="47"/>
      <c r="B172" s="40" t="s">
        <v>258</v>
      </c>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97">
        <f>+AB100</f>
        <v>0</v>
      </c>
      <c r="AC172" s="43"/>
      <c r="AD172" s="22"/>
    </row>
    <row r="173" spans="1:30" s="23" customFormat="1" x14ac:dyDescent="0.35">
      <c r="A173" s="47"/>
      <c r="B173" s="40" t="s">
        <v>36</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97">
        <f>AB171+AB172</f>
        <v>0</v>
      </c>
      <c r="AC173" s="43"/>
      <c r="AD173" s="22"/>
    </row>
    <row r="174" spans="1:30" s="279" customFormat="1" x14ac:dyDescent="0.35">
      <c r="A174" s="276"/>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77"/>
      <c r="AC174" s="278"/>
      <c r="AD174" s="22"/>
    </row>
    <row r="175" spans="1:30" s="23" customFormat="1" x14ac:dyDescent="0.35">
      <c r="A175" s="275"/>
      <c r="B175" s="274" t="s">
        <v>286</v>
      </c>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4"/>
      <c r="AC175" s="261"/>
      <c r="AD175" s="22"/>
    </row>
    <row r="176" spans="1:30" s="23" customFormat="1" x14ac:dyDescent="0.35">
      <c r="A176" s="47"/>
      <c r="B176" s="273" t="s">
        <v>287</v>
      </c>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97">
        <v>0</v>
      </c>
      <c r="AC176" s="43"/>
      <c r="AD176" s="22"/>
    </row>
    <row r="177" spans="1:262" s="23" customFormat="1" x14ac:dyDescent="0.35">
      <c r="A177" s="47"/>
      <c r="B177" s="273" t="s">
        <v>288</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97">
        <f>-Z130</f>
        <v>3161</v>
      </c>
      <c r="AC177" s="43"/>
      <c r="AD177" s="22"/>
    </row>
    <row r="178" spans="1:262" s="23" customFormat="1" x14ac:dyDescent="0.35">
      <c r="A178" s="47"/>
      <c r="B178" s="273" t="s">
        <v>289</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97">
        <v>0</v>
      </c>
      <c r="AC178" s="43"/>
      <c r="AD178" s="22"/>
    </row>
    <row r="179" spans="1:262" s="23" customFormat="1" x14ac:dyDescent="0.35">
      <c r="A179" s="47"/>
      <c r="B179" s="273" t="s">
        <v>290</v>
      </c>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97">
        <f>AB176+AB177-AB178</f>
        <v>3161</v>
      </c>
      <c r="AC179" s="43"/>
      <c r="AD179" s="22"/>
    </row>
    <row r="180" spans="1:262" ht="16" thickBot="1" x14ac:dyDescent="0.4">
      <c r="A180" s="7"/>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125"/>
      <c r="AC180" s="10"/>
      <c r="AD180" s="5"/>
    </row>
    <row r="181" spans="1:262" x14ac:dyDescent="0.35">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133"/>
      <c r="AC181" s="4"/>
      <c r="AD181" s="5"/>
    </row>
    <row r="182" spans="1:262" s="135" customFormat="1" x14ac:dyDescent="0.35">
      <c r="A182" s="7"/>
      <c r="B182" s="124" t="s">
        <v>187</v>
      </c>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134"/>
      <c r="AC182" s="10"/>
      <c r="AD182" s="5"/>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row>
    <row r="183" spans="1:262" s="136" customFormat="1" x14ac:dyDescent="0.35">
      <c r="A183" s="47"/>
      <c r="B183" s="40" t="s">
        <v>274</v>
      </c>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97">
        <v>0</v>
      </c>
      <c r="AC183" s="43"/>
      <c r="AD183" s="22"/>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c r="IW183" s="23"/>
      <c r="IX183" s="23"/>
      <c r="IY183" s="23"/>
      <c r="IZ183" s="23"/>
      <c r="JA183" s="23"/>
      <c r="JB183" s="23"/>
    </row>
    <row r="184" spans="1:262" s="136" customFormat="1" x14ac:dyDescent="0.35">
      <c r="A184" s="47"/>
      <c r="B184" s="40" t="s">
        <v>204</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97">
        <v>0</v>
      </c>
      <c r="AC184" s="43"/>
      <c r="AD184" s="22"/>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s="23"/>
      <c r="IR184" s="23"/>
      <c r="IS184" s="23"/>
      <c r="IT184" s="23"/>
      <c r="IU184" s="23"/>
      <c r="IV184" s="23"/>
      <c r="IW184" s="23"/>
      <c r="IX184" s="23"/>
      <c r="IY184" s="23"/>
      <c r="IZ184" s="23"/>
      <c r="JA184" s="23"/>
      <c r="JB184" s="23"/>
    </row>
    <row r="185" spans="1:262" s="136" customFormat="1" x14ac:dyDescent="0.35">
      <c r="A185" s="47"/>
      <c r="B185" s="40" t="s">
        <v>224</v>
      </c>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97">
        <f>-AB193</f>
        <v>0</v>
      </c>
      <c r="AC185" s="43"/>
      <c r="AD185" s="22"/>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c r="IW185" s="23"/>
      <c r="IX185" s="23"/>
      <c r="IY185" s="23"/>
      <c r="IZ185" s="23"/>
      <c r="JA185" s="23"/>
      <c r="JB185" s="23"/>
    </row>
    <row r="186" spans="1:262" s="136" customFormat="1" x14ac:dyDescent="0.35">
      <c r="A186" s="47"/>
      <c r="B186" s="40" t="s">
        <v>226</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97">
        <f>+AB83</f>
        <v>0</v>
      </c>
      <c r="AC186" s="43"/>
      <c r="AD186" s="22"/>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c r="IW186" s="23"/>
      <c r="IX186" s="23"/>
      <c r="IY186" s="23"/>
      <c r="IZ186" s="23"/>
      <c r="JA186" s="23"/>
      <c r="JB186" s="23"/>
    </row>
    <row r="187" spans="1:262" s="136" customFormat="1" x14ac:dyDescent="0.35">
      <c r="A187" s="47"/>
      <c r="B187" s="40" t="s">
        <v>201</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97">
        <f>+AB184+AB185-AB186</f>
        <v>0</v>
      </c>
      <c r="AC187" s="43"/>
      <c r="AD187" s="22"/>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c r="IW187" s="23"/>
      <c r="IX187" s="23"/>
      <c r="IY187" s="23"/>
      <c r="IZ187" s="23"/>
      <c r="JA187" s="23"/>
      <c r="JB187" s="23"/>
    </row>
    <row r="188" spans="1:262" s="138" customFormat="1" ht="16" thickBot="1" x14ac:dyDescent="0.4">
      <c r="A188" s="137"/>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125"/>
      <c r="AC188" s="10"/>
      <c r="AD188" s="5"/>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row>
    <row r="189" spans="1:262" x14ac:dyDescent="0.35">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133"/>
      <c r="AC189" s="4"/>
      <c r="AD189" s="5"/>
    </row>
    <row r="190" spans="1:262" s="135" customFormat="1" x14ac:dyDescent="0.35">
      <c r="A190" s="7"/>
      <c r="B190" s="124" t="s">
        <v>200</v>
      </c>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134"/>
      <c r="AC190" s="10"/>
      <c r="AD190" s="5"/>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row>
    <row r="191" spans="1:262" s="136" customFormat="1" x14ac:dyDescent="0.35">
      <c r="A191" s="47"/>
      <c r="B191" s="40" t="s">
        <v>202</v>
      </c>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233">
        <v>300</v>
      </c>
      <c r="AC191" s="43"/>
      <c r="AD191" s="22"/>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s="23"/>
      <c r="IR191" s="23"/>
      <c r="IS191" s="23"/>
      <c r="IT191" s="23"/>
      <c r="IU191" s="23"/>
      <c r="IV191" s="23"/>
      <c r="IW191" s="23"/>
      <c r="IX191" s="23"/>
      <c r="IY191" s="23"/>
      <c r="IZ191" s="23"/>
      <c r="JA191" s="23"/>
      <c r="JB191" s="23"/>
    </row>
    <row r="192" spans="1:262" s="136" customFormat="1" x14ac:dyDescent="0.35">
      <c r="A192" s="47"/>
      <c r="B192" s="40" t="s">
        <v>205</v>
      </c>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97">
        <v>0</v>
      </c>
      <c r="AC192" s="43"/>
      <c r="AD192" s="22"/>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c r="IW192" s="23"/>
      <c r="IX192" s="23"/>
      <c r="IY192" s="23"/>
      <c r="IZ192" s="23"/>
      <c r="JA192" s="23"/>
      <c r="JB192" s="23"/>
    </row>
    <row r="193" spans="1:262" s="136" customFormat="1" x14ac:dyDescent="0.35">
      <c r="A193" s="47"/>
      <c r="B193" s="58" t="s">
        <v>219</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97">
        <v>0</v>
      </c>
      <c r="AC193" s="43"/>
      <c r="AD193" s="22"/>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c r="IW193" s="23"/>
      <c r="IX193" s="23"/>
      <c r="IY193" s="23"/>
      <c r="IZ193" s="23"/>
      <c r="JA193" s="23"/>
      <c r="JB193" s="23"/>
    </row>
    <row r="194" spans="1:262" s="136" customFormat="1" x14ac:dyDescent="0.35">
      <c r="A194" s="47"/>
      <c r="B194" s="58" t="s">
        <v>220</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97">
        <f>-AB101</f>
        <v>0</v>
      </c>
      <c r="AC194" s="43"/>
      <c r="AD194" s="22"/>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c r="IW194" s="23"/>
      <c r="IX194" s="23"/>
      <c r="IY194" s="23"/>
      <c r="IZ194" s="23"/>
      <c r="JA194" s="23"/>
      <c r="JB194" s="23"/>
    </row>
    <row r="195" spans="1:262" s="136" customFormat="1" x14ac:dyDescent="0.35">
      <c r="A195" s="47"/>
      <c r="B195" s="40" t="s">
        <v>203</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97">
        <f>AB191-AB193+AB194</f>
        <v>300</v>
      </c>
      <c r="AC195" s="43"/>
      <c r="AD195" s="22"/>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c r="IW195" s="23"/>
      <c r="IX195" s="23"/>
      <c r="IY195" s="23"/>
      <c r="IZ195" s="23"/>
      <c r="JA195" s="23"/>
      <c r="JB195" s="23"/>
    </row>
    <row r="196" spans="1:262" s="138" customFormat="1" ht="16" thickBot="1" x14ac:dyDescent="0.4">
      <c r="A196" s="137"/>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125"/>
      <c r="AC196" s="10"/>
      <c r="AD196" s="5"/>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c r="IW196" s="6"/>
      <c r="IX196" s="6"/>
      <c r="IY196" s="6"/>
      <c r="IZ196" s="6"/>
      <c r="JA196" s="6"/>
      <c r="JB196" s="6"/>
    </row>
    <row r="197" spans="1:262" x14ac:dyDescent="0.35">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133"/>
      <c r="AC197" s="4"/>
      <c r="AD197" s="5"/>
    </row>
    <row r="198" spans="1:262" s="135" customFormat="1" x14ac:dyDescent="0.35">
      <c r="A198" s="7"/>
      <c r="B198" s="124" t="s">
        <v>206</v>
      </c>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134"/>
      <c r="AC198" s="10"/>
      <c r="AD198" s="5"/>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c r="JB198" s="6"/>
    </row>
    <row r="199" spans="1:262" s="136" customFormat="1" x14ac:dyDescent="0.35">
      <c r="A199" s="47"/>
      <c r="B199" s="40" t="s">
        <v>276</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233">
        <v>0</v>
      </c>
      <c r="AC199" s="43"/>
      <c r="AD199" s="22"/>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c r="IW199" s="23"/>
      <c r="IX199" s="23"/>
      <c r="IY199" s="23"/>
      <c r="IZ199" s="23"/>
      <c r="JA199" s="23"/>
      <c r="JB199" s="23"/>
    </row>
    <row r="200" spans="1:262" s="136" customFormat="1" x14ac:dyDescent="0.35">
      <c r="A200" s="47"/>
      <c r="B200" s="40" t="s">
        <v>207</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97">
        <v>0</v>
      </c>
      <c r="AC200" s="43"/>
      <c r="AD200" s="22"/>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c r="IQ200" s="23"/>
      <c r="IR200" s="23"/>
      <c r="IS200" s="23"/>
      <c r="IT200" s="23"/>
      <c r="IU200" s="23"/>
      <c r="IV200" s="23"/>
      <c r="IW200" s="23"/>
      <c r="IX200" s="23"/>
      <c r="IY200" s="23"/>
      <c r="IZ200" s="23"/>
      <c r="JA200" s="23"/>
      <c r="JB200" s="23"/>
    </row>
    <row r="201" spans="1:262" s="136" customFormat="1" x14ac:dyDescent="0.35">
      <c r="A201" s="47"/>
      <c r="B201" s="40" t="s">
        <v>225</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97">
        <f>AB209</f>
        <v>534</v>
      </c>
      <c r="AC201" s="43"/>
      <c r="AD201" s="22"/>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c r="IW201" s="23"/>
      <c r="IX201" s="23"/>
      <c r="IY201" s="23"/>
      <c r="IZ201" s="23"/>
      <c r="JA201" s="23"/>
      <c r="JB201" s="23"/>
    </row>
    <row r="202" spans="1:262" s="136" customFormat="1" x14ac:dyDescent="0.35">
      <c r="A202" s="47"/>
      <c r="B202" s="40" t="s">
        <v>221</v>
      </c>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97">
        <f>AB84</f>
        <v>3</v>
      </c>
      <c r="AC202" s="43"/>
      <c r="AD202" s="22"/>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c r="IW202" s="23"/>
      <c r="IX202" s="23"/>
      <c r="IY202" s="23"/>
      <c r="IZ202" s="23"/>
      <c r="JA202" s="23"/>
      <c r="JB202" s="23"/>
    </row>
    <row r="203" spans="1:262" s="136" customFormat="1" x14ac:dyDescent="0.35">
      <c r="A203" s="47"/>
      <c r="B203" s="40" t="s">
        <v>201</v>
      </c>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97">
        <f>AB200+AB201-AB202</f>
        <v>531</v>
      </c>
      <c r="AC203" s="43"/>
      <c r="AD203" s="22"/>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c r="IW203" s="23"/>
      <c r="IX203" s="23"/>
      <c r="IY203" s="23"/>
      <c r="IZ203" s="23"/>
      <c r="JA203" s="23"/>
      <c r="JB203" s="23"/>
    </row>
    <row r="204" spans="1:262" s="138" customFormat="1" ht="16" thickBot="1" x14ac:dyDescent="0.4">
      <c r="A204" s="137"/>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125"/>
      <c r="AC204" s="10"/>
      <c r="AD204" s="5"/>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c r="IW204" s="6"/>
      <c r="IX204" s="6"/>
      <c r="IY204" s="6"/>
      <c r="IZ204" s="6"/>
      <c r="JA204" s="6"/>
      <c r="JB204" s="6"/>
    </row>
    <row r="205" spans="1:262" x14ac:dyDescent="0.3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133"/>
      <c r="AC205" s="4"/>
      <c r="AD205" s="5"/>
    </row>
    <row r="206" spans="1:262" s="135" customFormat="1" x14ac:dyDescent="0.35">
      <c r="A206" s="7"/>
      <c r="B206" s="124" t="s">
        <v>275</v>
      </c>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134"/>
      <c r="AC206" s="10"/>
      <c r="AD206" s="5"/>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c r="IW206" s="6"/>
      <c r="IX206" s="6"/>
      <c r="IY206" s="6"/>
      <c r="IZ206" s="6"/>
      <c r="JA206" s="6"/>
      <c r="JB206" s="6"/>
    </row>
    <row r="207" spans="1:262" s="136" customFormat="1" x14ac:dyDescent="0.35">
      <c r="A207" s="47"/>
      <c r="B207" s="40" t="s">
        <v>208</v>
      </c>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233">
        <v>750</v>
      </c>
      <c r="AC207" s="43"/>
      <c r="AD207" s="22"/>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c r="IQ207" s="23"/>
      <c r="IR207" s="23"/>
      <c r="IS207" s="23"/>
      <c r="IT207" s="23"/>
      <c r="IU207" s="23"/>
      <c r="IV207" s="23"/>
      <c r="IW207" s="23"/>
      <c r="IX207" s="23"/>
      <c r="IY207" s="23"/>
      <c r="IZ207" s="23"/>
      <c r="JA207" s="23"/>
      <c r="JB207" s="23"/>
    </row>
    <row r="208" spans="1:262" s="136" customFormat="1" x14ac:dyDescent="0.35">
      <c r="A208" s="47"/>
      <c r="B208" s="40" t="s">
        <v>209</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97">
        <v>0</v>
      </c>
      <c r="AC208" s="43"/>
      <c r="AD208" s="22"/>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c r="IW208" s="23"/>
      <c r="IX208" s="23"/>
      <c r="IY208" s="23"/>
      <c r="IZ208" s="23"/>
      <c r="JA208" s="23"/>
      <c r="JB208" s="23"/>
    </row>
    <row r="209" spans="1:262" s="136" customFormat="1" x14ac:dyDescent="0.35">
      <c r="A209" s="47"/>
      <c r="B209" s="58" t="s">
        <v>246</v>
      </c>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97">
        <v>534</v>
      </c>
      <c r="AC209" s="43"/>
      <c r="AD209" s="22"/>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s="23"/>
      <c r="IR209" s="23"/>
      <c r="IS209" s="23"/>
      <c r="IT209" s="23"/>
      <c r="IU209" s="23"/>
      <c r="IV209" s="23"/>
      <c r="IW209" s="23"/>
      <c r="IX209" s="23"/>
      <c r="IY209" s="23"/>
      <c r="IZ209" s="23"/>
      <c r="JA209" s="23"/>
      <c r="JB209" s="23"/>
    </row>
    <row r="210" spans="1:262" s="136" customFormat="1" x14ac:dyDescent="0.35">
      <c r="A210" s="47"/>
      <c r="B210" s="58" t="s">
        <v>222</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97">
        <f>-AB102</f>
        <v>0</v>
      </c>
      <c r="AC210" s="43"/>
      <c r="AD210" s="22"/>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c r="IW210" s="23"/>
      <c r="IX210" s="23"/>
      <c r="IY210" s="23"/>
      <c r="IZ210" s="23"/>
      <c r="JA210" s="23"/>
      <c r="JB210" s="23"/>
    </row>
    <row r="211" spans="1:262" s="136" customFormat="1" x14ac:dyDescent="0.35">
      <c r="A211" s="47"/>
      <c r="B211" s="40" t="s">
        <v>210</v>
      </c>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97">
        <f>AB207-AB209+AB210</f>
        <v>216</v>
      </c>
      <c r="AC211" s="43"/>
      <c r="AD211" s="22"/>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s="23"/>
      <c r="IR211" s="23"/>
      <c r="IS211" s="23"/>
      <c r="IT211" s="23"/>
      <c r="IU211" s="23"/>
      <c r="IV211" s="23"/>
      <c r="IW211" s="23"/>
      <c r="IX211" s="23"/>
      <c r="IY211" s="23"/>
      <c r="IZ211" s="23"/>
      <c r="JA211" s="23"/>
      <c r="JB211" s="23"/>
    </row>
    <row r="212" spans="1:262" s="138" customFormat="1" ht="16" thickBot="1" x14ac:dyDescent="0.4">
      <c r="A212" s="137"/>
      <c r="B212" s="281"/>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2"/>
      <c r="AC212" s="283"/>
      <c r="AD212" s="280"/>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c r="IW212" s="6"/>
      <c r="IX212" s="6"/>
      <c r="IY212" s="6"/>
      <c r="IZ212" s="6"/>
      <c r="JA212" s="6"/>
      <c r="JB212" s="6"/>
    </row>
    <row r="213" spans="1:262" x14ac:dyDescent="0.35">
      <c r="A213" s="7"/>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125"/>
      <c r="AC213" s="10"/>
      <c r="AD213" s="5"/>
    </row>
    <row r="214" spans="1:262" s="135" customFormat="1" x14ac:dyDescent="0.35">
      <c r="A214" s="7"/>
      <c r="B214" s="124" t="s">
        <v>227</v>
      </c>
      <c r="C214" s="98"/>
      <c r="D214" s="98"/>
      <c r="E214" s="98"/>
      <c r="F214" s="98"/>
      <c r="G214" s="98"/>
      <c r="H214" s="98"/>
      <c r="I214" s="98"/>
      <c r="J214" s="98"/>
      <c r="K214" s="98"/>
      <c r="L214" s="98"/>
      <c r="M214" s="98"/>
      <c r="N214" s="98"/>
      <c r="O214" s="98"/>
      <c r="P214" s="98"/>
      <c r="Q214" s="98"/>
      <c r="R214" s="98"/>
      <c r="S214" s="98"/>
      <c r="T214" s="98"/>
      <c r="U214" s="98"/>
      <c r="V214" s="98"/>
      <c r="W214" s="98"/>
      <c r="X214" s="98"/>
      <c r="Y214" s="229" t="s">
        <v>233</v>
      </c>
      <c r="Z214" s="229" t="s">
        <v>234</v>
      </c>
      <c r="AA214" s="12"/>
      <c r="AB214" s="230" t="s">
        <v>76</v>
      </c>
      <c r="AC214" s="10"/>
      <c r="AD214" s="5"/>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c r="IW214" s="6"/>
      <c r="IX214" s="6"/>
      <c r="IY214" s="6"/>
      <c r="IZ214" s="6"/>
      <c r="JA214" s="6"/>
      <c r="JB214" s="6"/>
    </row>
    <row r="215" spans="1:262" s="136" customFormat="1" x14ac:dyDescent="0.35">
      <c r="A215" s="47"/>
      <c r="B215" s="40" t="s">
        <v>228</v>
      </c>
      <c r="C215" s="40"/>
      <c r="D215" s="40"/>
      <c r="E215" s="40"/>
      <c r="F215" s="40"/>
      <c r="G215" s="40"/>
      <c r="H215" s="40"/>
      <c r="I215" s="40"/>
      <c r="J215" s="40"/>
      <c r="K215" s="40"/>
      <c r="L215" s="40"/>
      <c r="M215" s="40"/>
      <c r="N215" s="40"/>
      <c r="O215" s="40"/>
      <c r="P215" s="40"/>
      <c r="Q215" s="40"/>
      <c r="R215" s="40"/>
      <c r="S215" s="40"/>
      <c r="T215" s="40"/>
      <c r="U215" s="40"/>
      <c r="V215" s="40"/>
      <c r="W215" s="40"/>
      <c r="X215" s="40"/>
      <c r="Y215" s="233">
        <f>SUM(F29:R29)*0.16</f>
        <v>159820</v>
      </c>
      <c r="Z215" s="69"/>
      <c r="AA215" s="40"/>
      <c r="AB215" s="97"/>
      <c r="AC215" s="43"/>
      <c r="AD215" s="22"/>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23"/>
      <c r="IS215" s="23"/>
      <c r="IT215" s="23"/>
      <c r="IU215" s="23"/>
      <c r="IV215" s="23"/>
      <c r="IW215" s="23"/>
      <c r="IX215" s="23"/>
      <c r="IY215" s="23"/>
      <c r="IZ215" s="23"/>
      <c r="JA215" s="23"/>
      <c r="JB215" s="23"/>
    </row>
    <row r="216" spans="1:262" s="136" customFormat="1" x14ac:dyDescent="0.35">
      <c r="A216" s="47"/>
      <c r="B216" s="40" t="s">
        <v>229</v>
      </c>
      <c r="C216" s="40"/>
      <c r="D216" s="40"/>
      <c r="E216" s="40"/>
      <c r="F216" s="40"/>
      <c r="G216" s="40"/>
      <c r="H216" s="40"/>
      <c r="I216" s="40"/>
      <c r="J216" s="40"/>
      <c r="K216" s="40"/>
      <c r="L216" s="40"/>
      <c r="M216" s="40"/>
      <c r="N216" s="40"/>
      <c r="O216" s="40"/>
      <c r="P216" s="40"/>
      <c r="Q216" s="40"/>
      <c r="R216" s="40"/>
      <c r="S216" s="40"/>
      <c r="T216" s="40"/>
      <c r="U216" s="40"/>
      <c r="V216" s="40"/>
      <c r="W216" s="40"/>
      <c r="X216" s="40"/>
      <c r="Y216" s="97">
        <v>0</v>
      </c>
      <c r="Z216" s="97">
        <v>0</v>
      </c>
      <c r="AA216" s="40"/>
      <c r="AB216" s="97">
        <f>Y216+Z216</f>
        <v>0</v>
      </c>
      <c r="AC216" s="43"/>
      <c r="AD216" s="22"/>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s="23"/>
      <c r="IR216" s="23"/>
      <c r="IS216" s="23"/>
      <c r="IT216" s="23"/>
      <c r="IU216" s="23"/>
      <c r="IV216" s="23"/>
      <c r="IW216" s="23"/>
      <c r="IX216" s="23"/>
      <c r="IY216" s="23"/>
      <c r="IZ216" s="23"/>
      <c r="JA216" s="23"/>
      <c r="JB216" s="23"/>
    </row>
    <row r="217" spans="1:262" s="136" customFormat="1" x14ac:dyDescent="0.35">
      <c r="A217" s="47"/>
      <c r="B217" s="40" t="s">
        <v>230</v>
      </c>
      <c r="C217" s="40"/>
      <c r="D217" s="40"/>
      <c r="E217" s="40"/>
      <c r="F217" s="40"/>
      <c r="G217" s="40"/>
      <c r="H217" s="40"/>
      <c r="I217" s="40"/>
      <c r="J217" s="40"/>
      <c r="K217" s="40"/>
      <c r="L217" s="40"/>
      <c r="M217" s="40"/>
      <c r="N217" s="40"/>
      <c r="O217" s="40"/>
      <c r="P217" s="40"/>
      <c r="Q217" s="40"/>
      <c r="R217" s="40"/>
      <c r="S217" s="40"/>
      <c r="T217" s="40"/>
      <c r="U217" s="40"/>
      <c r="V217" s="40"/>
      <c r="W217" s="40"/>
      <c r="X217" s="40"/>
      <c r="Y217" s="96">
        <v>0</v>
      </c>
      <c r="Z217" s="96">
        <v>85</v>
      </c>
      <c r="AA217" s="40"/>
      <c r="AB217" s="97">
        <f>Y217+Z217</f>
        <v>85</v>
      </c>
      <c r="AC217" s="43"/>
      <c r="AD217" s="250"/>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row>
    <row r="218" spans="1:262" s="136" customFormat="1" x14ac:dyDescent="0.35">
      <c r="A218" s="47"/>
      <c r="B218" s="40" t="s">
        <v>231</v>
      </c>
      <c r="C218" s="40"/>
      <c r="D218" s="40"/>
      <c r="E218" s="40"/>
      <c r="F218" s="40"/>
      <c r="G218" s="40"/>
      <c r="H218" s="40"/>
      <c r="I218" s="40"/>
      <c r="J218" s="40"/>
      <c r="K218" s="40"/>
      <c r="L218" s="40"/>
      <c r="M218" s="40"/>
      <c r="N218" s="40"/>
      <c r="O218" s="40"/>
      <c r="P218" s="40"/>
      <c r="Q218" s="40"/>
      <c r="R218" s="40"/>
      <c r="S218" s="40"/>
      <c r="T218" s="40"/>
      <c r="U218" s="40"/>
      <c r="V218" s="40"/>
      <c r="W218" s="40"/>
      <c r="X218" s="40"/>
      <c r="Y218" s="97">
        <f>Y216+Y217</f>
        <v>0</v>
      </c>
      <c r="Z218" s="97">
        <f>Z217+Z216</f>
        <v>85</v>
      </c>
      <c r="AA218" s="40"/>
      <c r="AB218" s="97">
        <f>Y218+Z218</f>
        <v>85</v>
      </c>
      <c r="AC218" s="43"/>
      <c r="AD218" s="22"/>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row>
    <row r="219" spans="1:262" s="136" customFormat="1" x14ac:dyDescent="0.35">
      <c r="A219" s="47"/>
      <c r="B219" s="40" t="s">
        <v>232</v>
      </c>
      <c r="C219" s="40"/>
      <c r="D219" s="40"/>
      <c r="E219" s="40"/>
      <c r="F219" s="40"/>
      <c r="G219" s="40"/>
      <c r="H219" s="40"/>
      <c r="I219" s="40"/>
      <c r="J219" s="40"/>
      <c r="K219" s="40"/>
      <c r="L219" s="40"/>
      <c r="M219" s="40"/>
      <c r="N219" s="40"/>
      <c r="O219" s="40"/>
      <c r="P219" s="40"/>
      <c r="Q219" s="40"/>
      <c r="R219" s="40"/>
      <c r="S219" s="40"/>
      <c r="T219" s="40"/>
      <c r="U219" s="40"/>
      <c r="V219" s="40"/>
      <c r="W219" s="40"/>
      <c r="X219" s="40"/>
      <c r="Y219" s="97">
        <f>Y215-Y218-Z218</f>
        <v>159735</v>
      </c>
      <c r="Z219" s="69"/>
      <c r="AA219" s="40"/>
      <c r="AB219" s="97"/>
      <c r="AC219" s="43"/>
      <c r="AD219" s="22"/>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row>
    <row r="220" spans="1:262" s="138" customFormat="1" ht="16" thickBot="1" x14ac:dyDescent="0.4">
      <c r="A220" s="137"/>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125"/>
      <c r="AC220" s="10"/>
      <c r="AD220" s="5"/>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c r="IW220" s="6"/>
      <c r="IX220" s="6"/>
      <c r="IY220" s="6"/>
      <c r="IZ220" s="6"/>
      <c r="JA220" s="6"/>
      <c r="JB220" s="6"/>
    </row>
    <row r="221" spans="1:262" x14ac:dyDescent="0.35">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133"/>
      <c r="AC221" s="4"/>
      <c r="AD221" s="5"/>
    </row>
    <row r="222" spans="1:262" s="135" customFormat="1" x14ac:dyDescent="0.35">
      <c r="A222" s="7"/>
      <c r="B222" s="124" t="s">
        <v>257</v>
      </c>
      <c r="C222" s="98"/>
      <c r="D222" s="98"/>
      <c r="E222" s="98"/>
      <c r="F222" s="98"/>
      <c r="G222" s="98"/>
      <c r="H222" s="98"/>
      <c r="I222" s="98"/>
      <c r="J222" s="98"/>
      <c r="K222" s="98"/>
      <c r="L222" s="98"/>
      <c r="M222" s="98"/>
      <c r="N222" s="98"/>
      <c r="O222" s="98"/>
      <c r="P222" s="98"/>
      <c r="Q222" s="98"/>
      <c r="R222" s="98"/>
      <c r="S222" s="98"/>
      <c r="T222" s="98"/>
      <c r="U222" s="98"/>
      <c r="V222" s="98"/>
      <c r="W222" s="98"/>
      <c r="X222" s="98"/>
      <c r="Y222" s="229"/>
      <c r="Z222" s="229"/>
      <c r="AA222" s="12"/>
      <c r="AB222" s="230" t="s">
        <v>76</v>
      </c>
      <c r="AC222" s="10"/>
      <c r="AD222" s="5"/>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c r="IW222" s="6"/>
      <c r="IX222" s="6"/>
      <c r="IY222" s="6"/>
      <c r="IZ222" s="6"/>
      <c r="JA222" s="6"/>
      <c r="JB222" s="6"/>
    </row>
    <row r="223" spans="1:262" s="136" customFormat="1" x14ac:dyDescent="0.35">
      <c r="A223" s="47"/>
      <c r="B223" s="40" t="s">
        <v>255</v>
      </c>
      <c r="C223" s="40"/>
      <c r="D223" s="40"/>
      <c r="E223" s="40"/>
      <c r="F223" s="40"/>
      <c r="G223" s="40"/>
      <c r="H223" s="40"/>
      <c r="I223" s="40"/>
      <c r="J223" s="40"/>
      <c r="K223" s="40"/>
      <c r="L223" s="40"/>
      <c r="M223" s="40"/>
      <c r="N223" s="40"/>
      <c r="O223" s="40"/>
      <c r="P223" s="40"/>
      <c r="Q223" s="40"/>
      <c r="R223" s="40"/>
      <c r="S223" s="40"/>
      <c r="T223" s="40"/>
      <c r="U223" s="40"/>
      <c r="V223" s="40"/>
      <c r="W223" s="40"/>
      <c r="X223" s="40"/>
      <c r="Y223" s="97"/>
      <c r="Z223" s="69"/>
      <c r="AA223" s="40"/>
      <c r="AB223" s="233">
        <v>737500</v>
      </c>
      <c r="AC223" s="43"/>
      <c r="AD223" s="22"/>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c r="GX223" s="23"/>
      <c r="GY223" s="23"/>
      <c r="GZ223" s="23"/>
      <c r="HA223" s="23"/>
      <c r="HB223" s="23"/>
      <c r="HC223" s="23"/>
      <c r="HD223" s="23"/>
      <c r="HE223" s="23"/>
      <c r="HF223" s="23"/>
      <c r="HG223" s="23"/>
      <c r="HH223" s="23"/>
      <c r="HI223" s="23"/>
      <c r="HJ223" s="23"/>
      <c r="HK223" s="23"/>
      <c r="HL223" s="23"/>
      <c r="HM223" s="23"/>
      <c r="HN223" s="23"/>
      <c r="HO223" s="23"/>
      <c r="HP223" s="23"/>
      <c r="HQ223" s="23"/>
      <c r="HR223" s="23"/>
      <c r="HS223" s="23"/>
      <c r="HT223" s="23"/>
      <c r="HU223" s="23"/>
      <c r="HV223" s="23"/>
      <c r="HW223" s="23"/>
      <c r="HX223" s="23"/>
      <c r="HY223" s="23"/>
      <c r="HZ223" s="23"/>
      <c r="IA223" s="23"/>
      <c r="IB223" s="23"/>
      <c r="IC223" s="23"/>
      <c r="ID223" s="23"/>
      <c r="IE223" s="23"/>
      <c r="IF223" s="23"/>
      <c r="IG223" s="23"/>
      <c r="IH223" s="23"/>
      <c r="II223" s="23"/>
      <c r="IJ223" s="23"/>
      <c r="IK223" s="23"/>
      <c r="IL223" s="23"/>
      <c r="IM223" s="23"/>
      <c r="IN223" s="23"/>
      <c r="IO223" s="23"/>
      <c r="IP223" s="23"/>
      <c r="IQ223" s="23"/>
      <c r="IR223" s="23"/>
      <c r="IS223" s="23"/>
      <c r="IT223" s="23"/>
      <c r="IU223" s="23"/>
      <c r="IV223" s="23"/>
      <c r="IW223" s="23"/>
      <c r="IX223" s="23"/>
      <c r="IY223" s="23"/>
      <c r="IZ223" s="23"/>
      <c r="JA223" s="23"/>
      <c r="JB223" s="23"/>
    </row>
    <row r="224" spans="1:262" s="136" customFormat="1" x14ac:dyDescent="0.35">
      <c r="A224" s="47"/>
      <c r="B224" s="40" t="s">
        <v>272</v>
      </c>
      <c r="C224" s="40"/>
      <c r="D224" s="40"/>
      <c r="E224" s="40"/>
      <c r="F224" s="40"/>
      <c r="G224" s="40"/>
      <c r="H224" s="40"/>
      <c r="I224" s="40"/>
      <c r="J224" s="40"/>
      <c r="K224" s="40"/>
      <c r="L224" s="40"/>
      <c r="M224" s="40"/>
      <c r="N224" s="40"/>
      <c r="O224" s="40"/>
      <c r="P224" s="40"/>
      <c r="Q224" s="40"/>
      <c r="R224" s="40"/>
      <c r="S224" s="40"/>
      <c r="T224" s="40"/>
      <c r="U224" s="40"/>
      <c r="V224" s="40"/>
      <c r="W224" s="40"/>
      <c r="X224" s="40"/>
      <c r="Y224" s="97"/>
      <c r="Z224" s="97"/>
      <c r="AA224" s="40"/>
      <c r="AB224" s="233">
        <v>737886</v>
      </c>
      <c r="AC224" s="43"/>
      <c r="AD224" s="22"/>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c r="HL224" s="23"/>
      <c r="HM224" s="23"/>
      <c r="HN224" s="23"/>
      <c r="HO224" s="23"/>
      <c r="HP224" s="23"/>
      <c r="HQ224" s="23"/>
      <c r="HR224" s="23"/>
      <c r="HS224" s="23"/>
      <c r="HT224" s="23"/>
      <c r="HU224" s="23"/>
      <c r="HV224" s="23"/>
      <c r="HW224" s="23"/>
      <c r="HX224" s="23"/>
      <c r="HY224" s="23"/>
      <c r="HZ224" s="23"/>
      <c r="IA224" s="23"/>
      <c r="IB224" s="23"/>
      <c r="IC224" s="23"/>
      <c r="ID224" s="23"/>
      <c r="IE224" s="23"/>
      <c r="IF224" s="23"/>
      <c r="IG224" s="23"/>
      <c r="IH224" s="23"/>
      <c r="II224" s="23"/>
      <c r="IJ224" s="23"/>
      <c r="IK224" s="23"/>
      <c r="IL224" s="23"/>
      <c r="IM224" s="23"/>
      <c r="IN224" s="23"/>
      <c r="IO224" s="23"/>
      <c r="IP224" s="23"/>
      <c r="IQ224" s="23"/>
      <c r="IR224" s="23"/>
      <c r="IS224" s="23"/>
      <c r="IT224" s="23"/>
      <c r="IU224" s="23"/>
      <c r="IV224" s="23"/>
      <c r="IW224" s="23"/>
      <c r="IX224" s="23"/>
      <c r="IY224" s="23"/>
      <c r="IZ224" s="23"/>
      <c r="JA224" s="23"/>
      <c r="JB224" s="23"/>
    </row>
    <row r="225" spans="1:262" s="136" customFormat="1" x14ac:dyDescent="0.35">
      <c r="A225" s="47"/>
      <c r="B225" s="40" t="s">
        <v>256</v>
      </c>
      <c r="C225" s="40"/>
      <c r="D225" s="40"/>
      <c r="E225" s="40"/>
      <c r="F225" s="40"/>
      <c r="G225" s="40"/>
      <c r="H225" s="40"/>
      <c r="I225" s="40"/>
      <c r="J225" s="40"/>
      <c r="K225" s="40"/>
      <c r="L225" s="40"/>
      <c r="M225" s="40"/>
      <c r="N225" s="40"/>
      <c r="O225" s="40"/>
      <c r="P225" s="40"/>
      <c r="Q225" s="40"/>
      <c r="R225" s="40"/>
      <c r="S225" s="40"/>
      <c r="T225" s="40"/>
      <c r="U225" s="40"/>
      <c r="V225" s="40"/>
      <c r="W225" s="40"/>
      <c r="X225" s="40"/>
      <c r="Y225" s="97"/>
      <c r="Z225" s="97"/>
      <c r="AA225" s="40"/>
      <c r="AB225" s="97">
        <f>AB223-AB224</f>
        <v>-386</v>
      </c>
      <c r="AC225" s="43"/>
      <c r="AD225" s="22"/>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c r="HL225" s="23"/>
      <c r="HM225" s="23"/>
      <c r="HN225" s="23"/>
      <c r="HO225" s="23"/>
      <c r="HP225" s="23"/>
      <c r="HQ225" s="23"/>
      <c r="HR225" s="23"/>
      <c r="HS225" s="23"/>
      <c r="HT225" s="23"/>
      <c r="HU225" s="23"/>
      <c r="HV225" s="23"/>
      <c r="HW225" s="23"/>
      <c r="HX225" s="23"/>
      <c r="HY225" s="23"/>
      <c r="HZ225" s="23"/>
      <c r="IA225" s="23"/>
      <c r="IB225" s="23"/>
      <c r="IC225" s="23"/>
      <c r="ID225" s="23"/>
      <c r="IE225" s="23"/>
      <c r="IF225" s="23"/>
      <c r="IG225" s="23"/>
      <c r="IH225" s="23"/>
      <c r="II225" s="23"/>
      <c r="IJ225" s="23"/>
      <c r="IK225" s="23"/>
      <c r="IL225" s="23"/>
      <c r="IM225" s="23"/>
      <c r="IN225" s="23"/>
      <c r="IO225" s="23"/>
      <c r="IP225" s="23"/>
      <c r="IQ225" s="23"/>
      <c r="IR225" s="23"/>
      <c r="IS225" s="23"/>
      <c r="IT225" s="23"/>
      <c r="IU225" s="23"/>
      <c r="IV225" s="23"/>
      <c r="IW225" s="23"/>
      <c r="IX225" s="23"/>
      <c r="IY225" s="23"/>
      <c r="IZ225" s="23"/>
      <c r="JA225" s="23"/>
      <c r="JB225" s="23"/>
    </row>
    <row r="226" spans="1:262" s="136" customFormat="1" x14ac:dyDescent="0.35">
      <c r="A226" s="47"/>
      <c r="B226" s="40" t="s">
        <v>262</v>
      </c>
      <c r="C226" s="40"/>
      <c r="D226" s="40"/>
      <c r="E226" s="40"/>
      <c r="F226" s="40"/>
      <c r="G226" s="40"/>
      <c r="H226" s="40"/>
      <c r="I226" s="40"/>
      <c r="J226" s="40"/>
      <c r="K226" s="40"/>
      <c r="L226" s="40"/>
      <c r="M226" s="40"/>
      <c r="N226" s="40"/>
      <c r="O226" s="40"/>
      <c r="P226" s="40"/>
      <c r="Q226" s="40"/>
      <c r="R226" s="40"/>
      <c r="S226" s="40"/>
      <c r="T226" s="40"/>
      <c r="U226" s="40"/>
      <c r="V226" s="40"/>
      <c r="W226" s="40"/>
      <c r="X226" s="40"/>
      <c r="Y226" s="96"/>
      <c r="Z226" s="96"/>
      <c r="AA226" s="40"/>
      <c r="AB226" s="272">
        <v>1.37511728813559E-2</v>
      </c>
      <c r="AC226" s="43"/>
      <c r="AD226" s="250"/>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c r="HL226" s="23"/>
      <c r="HM226" s="23"/>
      <c r="HN226" s="23"/>
      <c r="HO226" s="23"/>
      <c r="HP226" s="23"/>
      <c r="HQ226" s="23"/>
      <c r="HR226" s="23"/>
      <c r="HS226" s="23"/>
      <c r="HT226" s="23"/>
      <c r="HU226" s="23"/>
      <c r="HV226" s="23"/>
      <c r="HW226" s="23"/>
      <c r="HX226" s="23"/>
      <c r="HY226" s="23"/>
      <c r="HZ226" s="23"/>
      <c r="IA226" s="23"/>
      <c r="IB226" s="23"/>
      <c r="IC226" s="23"/>
      <c r="ID226" s="23"/>
      <c r="IE226" s="23"/>
      <c r="IF226" s="23"/>
      <c r="IG226" s="23"/>
      <c r="IH226" s="23"/>
      <c r="II226" s="23"/>
      <c r="IJ226" s="23"/>
      <c r="IK226" s="23"/>
      <c r="IL226" s="23"/>
      <c r="IM226" s="23"/>
      <c r="IN226" s="23"/>
      <c r="IO226" s="23"/>
      <c r="IP226" s="23"/>
      <c r="IQ226" s="23"/>
      <c r="IR226" s="23"/>
      <c r="IS226" s="23"/>
      <c r="IT226" s="23"/>
      <c r="IU226" s="23"/>
      <c r="IV226" s="23"/>
      <c r="IW226" s="23"/>
      <c r="IX226" s="23"/>
      <c r="IY226" s="23"/>
      <c r="IZ226" s="23"/>
      <c r="JA226" s="23"/>
      <c r="JB226" s="23"/>
    </row>
    <row r="227" spans="1:262" s="138" customFormat="1" ht="16" thickBot="1" x14ac:dyDescent="0.4">
      <c r="A227" s="137"/>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125"/>
      <c r="AC227" s="10"/>
      <c r="AD227" s="5"/>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c r="IW227" s="6"/>
      <c r="IX227" s="6"/>
      <c r="IY227" s="6"/>
      <c r="IZ227" s="6"/>
      <c r="JA227" s="6"/>
      <c r="JB227" s="6"/>
    </row>
    <row r="228" spans="1:262" x14ac:dyDescent="0.35">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133"/>
      <c r="AC228" s="4"/>
      <c r="AD228" s="5"/>
    </row>
    <row r="229" spans="1:262" x14ac:dyDescent="0.35">
      <c r="A229" s="7"/>
      <c r="B229" s="124" t="s">
        <v>37</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139"/>
      <c r="AC229" s="10"/>
      <c r="AD229" s="5"/>
    </row>
    <row r="230" spans="1:262" s="23" customFormat="1" x14ac:dyDescent="0.35">
      <c r="A230" s="47"/>
      <c r="B230" s="40" t="s">
        <v>38</v>
      </c>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140">
        <f>(AB87+AB89+AB90+AB91+AB92)/-AB93</f>
        <v>1.1559298489321064</v>
      </c>
      <c r="AC230" s="43" t="s">
        <v>77</v>
      </c>
      <c r="AD230" s="22"/>
    </row>
    <row r="231" spans="1:262" s="23" customFormat="1" x14ac:dyDescent="0.35">
      <c r="A231" s="47"/>
      <c r="B231" s="40" t="s">
        <v>39</v>
      </c>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140">
        <v>1.1599999999999999</v>
      </c>
      <c r="AC231" s="43" t="s">
        <v>77</v>
      </c>
      <c r="AD231" s="22"/>
    </row>
    <row r="232" spans="1:262" s="23" customFormat="1" x14ac:dyDescent="0.35">
      <c r="A232" s="47"/>
      <c r="B232" s="40" t="s">
        <v>138</v>
      </c>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140">
        <f>(AB87+AB89+AB90+AB91+AB92+AB93)/-(AB94)</f>
        <v>3.1072664359861593</v>
      </c>
      <c r="AC232" s="43" t="s">
        <v>77</v>
      </c>
      <c r="AD232" s="22"/>
    </row>
    <row r="233" spans="1:262" s="23" customFormat="1" x14ac:dyDescent="0.35">
      <c r="A233" s="47"/>
      <c r="B233" s="40" t="s">
        <v>139</v>
      </c>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140">
        <v>3.11</v>
      </c>
      <c r="AC233" s="43" t="s">
        <v>77</v>
      </c>
      <c r="AD233" s="22"/>
    </row>
    <row r="234" spans="1:262" s="23" customFormat="1" x14ac:dyDescent="0.35">
      <c r="A234" s="47"/>
      <c r="B234" s="40" t="s">
        <v>140</v>
      </c>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140">
        <f>(AB87+AB89+AB90+AB91+AB92+AB93+AB94)/-(AB96)</f>
        <v>2.1749999999999998</v>
      </c>
      <c r="AC234" s="43" t="s">
        <v>77</v>
      </c>
      <c r="AD234" s="22"/>
    </row>
    <row r="235" spans="1:262" s="23" customFormat="1" x14ac:dyDescent="0.35">
      <c r="A235" s="47"/>
      <c r="B235" s="40" t="s">
        <v>141</v>
      </c>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140">
        <v>2.1800000000000002</v>
      </c>
      <c r="AC235" s="43" t="s">
        <v>77</v>
      </c>
      <c r="AD235" s="22"/>
    </row>
    <row r="236" spans="1:262" s="23" customFormat="1" x14ac:dyDescent="0.35">
      <c r="A236" s="47"/>
      <c r="B236" s="40" t="s">
        <v>171</v>
      </c>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140">
        <f>(AB87+AB89+AB90+AB91+AB92+AB93+AB94+AB96)/-(AB97-159)</f>
        <v>0.67418032786885251</v>
      </c>
      <c r="AC236" s="43" t="s">
        <v>77</v>
      </c>
      <c r="AD236" s="22"/>
    </row>
    <row r="237" spans="1:262" s="23" customFormat="1" x14ac:dyDescent="0.35">
      <c r="A237" s="47"/>
      <c r="B237" s="40" t="s">
        <v>172</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140">
        <v>0.67</v>
      </c>
      <c r="AC237" s="43" t="s">
        <v>77</v>
      </c>
      <c r="AD237" s="22"/>
    </row>
    <row r="238" spans="1:262" s="23" customFormat="1" x14ac:dyDescent="0.35">
      <c r="A238" s="47"/>
      <c r="B238" s="40" t="s">
        <v>158</v>
      </c>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140">
        <v>0</v>
      </c>
      <c r="AC238" s="43" t="s">
        <v>77</v>
      </c>
      <c r="AD238" s="22"/>
    </row>
    <row r="239" spans="1:262" s="23" customFormat="1" x14ac:dyDescent="0.35">
      <c r="A239" s="47"/>
      <c r="B239" s="40" t="s">
        <v>159</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140">
        <v>0</v>
      </c>
      <c r="AC239" s="43" t="s">
        <v>77</v>
      </c>
      <c r="AD239" s="22"/>
    </row>
    <row r="240" spans="1:262" s="23" customFormat="1" x14ac:dyDescent="0.35">
      <c r="A240" s="18"/>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21"/>
      <c r="AD240" s="22"/>
    </row>
    <row r="241" spans="1:30" s="23" customFormat="1" x14ac:dyDescent="0.35">
      <c r="A241" s="18"/>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2"/>
    </row>
    <row r="242" spans="1:30" s="23" customFormat="1" ht="19" thickBot="1" x14ac:dyDescent="0.5">
      <c r="A242" s="82"/>
      <c r="B242" s="83" t="str">
        <f>B134</f>
        <v>PM29 INVESTOR REPORT QUARTER ENDING NOVEMBER 2023</v>
      </c>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6"/>
      <c r="AD242" s="22"/>
    </row>
    <row r="243" spans="1:30" x14ac:dyDescent="0.35">
      <c r="A243" s="118"/>
      <c r="B243" s="119" t="s">
        <v>40</v>
      </c>
      <c r="C243" s="141"/>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v>45260</v>
      </c>
      <c r="AA243" s="120"/>
      <c r="AB243" s="120"/>
      <c r="AC243" s="122"/>
      <c r="AD243" s="5"/>
    </row>
    <row r="244" spans="1:30" x14ac:dyDescent="0.35">
      <c r="A244" s="143"/>
      <c r="B244" s="144"/>
      <c r="C244" s="145"/>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9"/>
      <c r="AB244" s="9"/>
      <c r="AC244" s="10"/>
      <c r="AD244" s="5"/>
    </row>
    <row r="245" spans="1:30" s="23" customFormat="1" x14ac:dyDescent="0.35">
      <c r="A245" s="47"/>
      <c r="B245" s="40" t="s">
        <v>41</v>
      </c>
      <c r="C245" s="147"/>
      <c r="D245" s="72"/>
      <c r="E245" s="72"/>
      <c r="F245" s="72"/>
      <c r="G245" s="72"/>
      <c r="H245" s="72"/>
      <c r="I245" s="72"/>
      <c r="J245" s="72"/>
      <c r="K245" s="72"/>
      <c r="L245" s="72"/>
      <c r="M245" s="72"/>
      <c r="N245" s="72"/>
      <c r="O245" s="72"/>
      <c r="P245" s="72"/>
      <c r="Q245" s="72"/>
      <c r="R245" s="72"/>
      <c r="S245" s="72"/>
      <c r="T245" s="72"/>
      <c r="U245" s="72"/>
      <c r="V245" s="72"/>
      <c r="W245" s="72"/>
      <c r="X245" s="72"/>
      <c r="Y245" s="72"/>
      <c r="Z245" s="270">
        <v>4.6788724151652909E-2</v>
      </c>
      <c r="AA245" s="40"/>
      <c r="AB245" s="40"/>
      <c r="AC245" s="43"/>
      <c r="AD245" s="22"/>
    </row>
    <row r="246" spans="1:30" s="23" customFormat="1" x14ac:dyDescent="0.35">
      <c r="A246" s="47"/>
      <c r="B246" s="40" t="s">
        <v>127</v>
      </c>
      <c r="C246" s="147"/>
      <c r="D246" s="72"/>
      <c r="E246" s="72"/>
      <c r="F246" s="72"/>
      <c r="G246" s="72"/>
      <c r="H246" s="72"/>
      <c r="I246" s="72"/>
      <c r="J246" s="72"/>
      <c r="K246" s="72"/>
      <c r="L246" s="72"/>
      <c r="M246" s="72"/>
      <c r="N246" s="72"/>
      <c r="O246" s="72"/>
      <c r="P246" s="72"/>
      <c r="Q246" s="72"/>
      <c r="R246" s="72"/>
      <c r="S246" s="72"/>
      <c r="T246" s="72"/>
      <c r="U246" s="72"/>
      <c r="V246" s="72"/>
      <c r="W246" s="72"/>
      <c r="X246" s="72"/>
      <c r="Y246" s="72"/>
      <c r="Z246" s="66">
        <f>+AB35</f>
        <v>6.749695E-2</v>
      </c>
      <c r="AA246" s="40"/>
      <c r="AB246" s="40"/>
      <c r="AC246" s="43"/>
      <c r="AD246" s="22"/>
    </row>
    <row r="247" spans="1:30" s="23" customFormat="1" x14ac:dyDescent="0.35">
      <c r="A247" s="47"/>
      <c r="B247" s="40" t="s">
        <v>328</v>
      </c>
      <c r="C247" s="147"/>
      <c r="D247" s="72"/>
      <c r="E247" s="72"/>
      <c r="F247" s="72"/>
      <c r="G247" s="72"/>
      <c r="H247" s="72"/>
      <c r="I247" s="72"/>
      <c r="J247" s="72"/>
      <c r="K247" s="72"/>
      <c r="L247" s="72"/>
      <c r="M247" s="72"/>
      <c r="N247" s="72"/>
      <c r="O247" s="72"/>
      <c r="P247" s="72"/>
      <c r="Q247" s="72"/>
      <c r="R247" s="72"/>
      <c r="S247" s="72"/>
      <c r="T247" s="72"/>
      <c r="U247" s="72"/>
      <c r="V247" s="72"/>
      <c r="W247" s="72"/>
      <c r="X247" s="72"/>
      <c r="Y247" s="72"/>
      <c r="Z247" s="66">
        <v>0</v>
      </c>
      <c r="AA247" s="40"/>
      <c r="AB247" s="40"/>
      <c r="AC247" s="43"/>
      <c r="AD247" s="291"/>
    </row>
    <row r="248" spans="1:30" s="23" customFormat="1" x14ac:dyDescent="0.35">
      <c r="A248" s="47"/>
      <c r="B248" s="40" t="s">
        <v>42</v>
      </c>
      <c r="C248" s="147"/>
      <c r="D248" s="72"/>
      <c r="E248" s="72"/>
      <c r="F248" s="72"/>
      <c r="G248" s="72"/>
      <c r="H248" s="72"/>
      <c r="I248" s="72"/>
      <c r="J248" s="72"/>
      <c r="K248" s="72"/>
      <c r="L248" s="72"/>
      <c r="M248" s="72"/>
      <c r="N248" s="72"/>
      <c r="O248" s="72"/>
      <c r="P248" s="72"/>
      <c r="Q248" s="72"/>
      <c r="R248" s="72"/>
      <c r="S248" s="72"/>
      <c r="T248" s="72"/>
      <c r="U248" s="72"/>
      <c r="V248" s="72"/>
      <c r="W248" s="72"/>
      <c r="X248" s="72"/>
      <c r="Y248" s="72"/>
      <c r="Z248" s="66">
        <v>4.7063322318473232E-2</v>
      </c>
      <c r="AA248" s="40"/>
      <c r="AB248" s="40"/>
      <c r="AC248" s="43"/>
      <c r="AD248" s="22"/>
    </row>
    <row r="249" spans="1:30" s="23" customFormat="1" x14ac:dyDescent="0.35">
      <c r="A249" s="47"/>
      <c r="B249" s="40" t="s">
        <v>128</v>
      </c>
      <c r="C249" s="147"/>
      <c r="D249" s="72"/>
      <c r="E249" s="72"/>
      <c r="F249" s="72"/>
      <c r="G249" s="72"/>
      <c r="H249" s="72"/>
      <c r="I249" s="72"/>
      <c r="J249" s="72"/>
      <c r="K249" s="72"/>
      <c r="L249" s="72"/>
      <c r="M249" s="72"/>
      <c r="N249" s="72"/>
      <c r="O249" s="72"/>
      <c r="P249" s="72"/>
      <c r="Q249" s="72"/>
      <c r="R249" s="72"/>
      <c r="S249" s="72"/>
      <c r="T249" s="72"/>
      <c r="U249" s="72"/>
      <c r="V249" s="72"/>
      <c r="W249" s="72"/>
      <c r="X249" s="72"/>
      <c r="Y249" s="72"/>
      <c r="Z249" s="66">
        <f>+AB35</f>
        <v>6.749695E-2</v>
      </c>
      <c r="AA249" s="40"/>
      <c r="AB249" s="40"/>
      <c r="AC249" s="43"/>
      <c r="AD249" s="22"/>
    </row>
    <row r="250" spans="1:30" s="23" customFormat="1" x14ac:dyDescent="0.35">
      <c r="A250" s="47"/>
      <c r="B250" s="40" t="s">
        <v>327</v>
      </c>
      <c r="C250" s="147"/>
      <c r="D250" s="72"/>
      <c r="E250" s="72"/>
      <c r="F250" s="72"/>
      <c r="G250" s="72"/>
      <c r="H250" s="72"/>
      <c r="I250" s="72"/>
      <c r="J250" s="72"/>
      <c r="K250" s="72"/>
      <c r="L250" s="72"/>
      <c r="M250" s="72"/>
      <c r="N250" s="72"/>
      <c r="O250" s="72"/>
      <c r="P250" s="72"/>
      <c r="Q250" s="72"/>
      <c r="R250" s="72"/>
      <c r="S250" s="72"/>
      <c r="T250" s="72"/>
      <c r="U250" s="72"/>
      <c r="V250" s="72"/>
      <c r="W250" s="72"/>
      <c r="X250" s="72"/>
      <c r="Y250" s="72"/>
      <c r="Z250" s="270">
        <v>0</v>
      </c>
      <c r="AA250" s="40"/>
      <c r="AB250" s="40"/>
      <c r="AC250" s="43"/>
      <c r="AD250" s="291"/>
    </row>
    <row r="251" spans="1:30" s="23" customFormat="1" x14ac:dyDescent="0.35">
      <c r="A251" s="47"/>
      <c r="B251" s="40" t="s">
        <v>115</v>
      </c>
      <c r="C251" s="147"/>
      <c r="D251" s="72"/>
      <c r="E251" s="72"/>
      <c r="F251" s="72"/>
      <c r="G251" s="72"/>
      <c r="H251" s="72"/>
      <c r="I251" s="72"/>
      <c r="J251" s="72"/>
      <c r="K251" s="72"/>
      <c r="L251" s="72"/>
      <c r="M251" s="72"/>
      <c r="N251" s="72"/>
      <c r="O251" s="72"/>
      <c r="P251" s="72"/>
      <c r="Q251" s="72"/>
      <c r="R251" s="72"/>
      <c r="S251" s="72"/>
      <c r="T251" s="72"/>
      <c r="U251" s="72"/>
      <c r="V251" s="72"/>
      <c r="W251" s="72"/>
      <c r="X251" s="72"/>
      <c r="Y251" s="72"/>
      <c r="Z251" s="66">
        <f>(+AB87+AB89+AB92)/R66</f>
        <v>7.573333333333333E-3</v>
      </c>
      <c r="AA251" s="40"/>
      <c r="AB251" s="40"/>
      <c r="AC251" s="43"/>
      <c r="AD251" s="291"/>
    </row>
    <row r="252" spans="1:30" s="23" customFormat="1" x14ac:dyDescent="0.35">
      <c r="A252" s="47"/>
      <c r="B252" s="40" t="s">
        <v>108</v>
      </c>
      <c r="C252" s="147"/>
      <c r="D252" s="72"/>
      <c r="E252" s="72"/>
      <c r="F252" s="72"/>
      <c r="G252" s="72"/>
      <c r="H252" s="72"/>
      <c r="I252" s="72"/>
      <c r="J252" s="72"/>
      <c r="K252" s="72"/>
      <c r="L252" s="72"/>
      <c r="M252" s="72"/>
      <c r="N252" s="72"/>
      <c r="O252" s="72"/>
      <c r="P252" s="72"/>
      <c r="Q252" s="72"/>
      <c r="R252" s="72"/>
      <c r="S252" s="72"/>
      <c r="T252" s="72"/>
      <c r="U252" s="72"/>
      <c r="V252" s="72"/>
      <c r="W252" s="72"/>
      <c r="X252" s="72"/>
      <c r="Y252" s="72"/>
      <c r="Z252" s="267">
        <v>56963</v>
      </c>
      <c r="AA252" s="40"/>
      <c r="AB252" s="40"/>
      <c r="AC252" s="43"/>
      <c r="AD252" s="22"/>
    </row>
    <row r="253" spans="1:30" s="23" customFormat="1" x14ac:dyDescent="0.35">
      <c r="A253" s="47"/>
      <c r="B253" s="40" t="s">
        <v>142</v>
      </c>
      <c r="C253" s="147"/>
      <c r="D253" s="72"/>
      <c r="E253" s="72"/>
      <c r="F253" s="72"/>
      <c r="G253" s="72"/>
      <c r="H253" s="72"/>
      <c r="I253" s="72"/>
      <c r="J253" s="72"/>
      <c r="K253" s="72"/>
      <c r="L253" s="72"/>
      <c r="M253" s="72"/>
      <c r="N253" s="72"/>
      <c r="O253" s="72"/>
      <c r="P253" s="72"/>
      <c r="Q253" s="72"/>
      <c r="R253" s="72"/>
      <c r="S253" s="72"/>
      <c r="T253" s="72"/>
      <c r="U253" s="72"/>
      <c r="V253" s="72"/>
      <c r="W253" s="72"/>
      <c r="X253" s="72"/>
      <c r="Y253" s="72"/>
      <c r="Z253" s="267">
        <v>56963</v>
      </c>
      <c r="AA253" s="40"/>
      <c r="AB253" s="40"/>
      <c r="AC253" s="43"/>
      <c r="AD253" s="22"/>
    </row>
    <row r="254" spans="1:30" s="23" customFormat="1" x14ac:dyDescent="0.35">
      <c r="A254" s="47"/>
      <c r="B254" s="40" t="s">
        <v>143</v>
      </c>
      <c r="C254" s="147"/>
      <c r="D254" s="72"/>
      <c r="E254" s="72"/>
      <c r="F254" s="72"/>
      <c r="G254" s="72"/>
      <c r="H254" s="72"/>
      <c r="I254" s="72"/>
      <c r="J254" s="72"/>
      <c r="K254" s="72"/>
      <c r="L254" s="72"/>
      <c r="M254" s="72"/>
      <c r="N254" s="72"/>
      <c r="O254" s="72"/>
      <c r="P254" s="72"/>
      <c r="Q254" s="72"/>
      <c r="R254" s="72"/>
      <c r="S254" s="72"/>
      <c r="T254" s="72"/>
      <c r="U254" s="72"/>
      <c r="V254" s="72"/>
      <c r="W254" s="72"/>
      <c r="X254" s="72"/>
      <c r="Y254" s="72"/>
      <c r="Z254" s="267">
        <v>56963</v>
      </c>
      <c r="AA254" s="40"/>
      <c r="AB254" s="40"/>
      <c r="AC254" s="43"/>
      <c r="AD254" s="22"/>
    </row>
    <row r="255" spans="1:30" s="23" customFormat="1" x14ac:dyDescent="0.35">
      <c r="A255" s="47"/>
      <c r="B255" s="40" t="s">
        <v>173</v>
      </c>
      <c r="C255" s="147"/>
      <c r="D255" s="72"/>
      <c r="E255" s="72"/>
      <c r="F255" s="72"/>
      <c r="G255" s="72"/>
      <c r="H255" s="72"/>
      <c r="I255" s="72"/>
      <c r="J255" s="72"/>
      <c r="K255" s="72"/>
      <c r="L255" s="72"/>
      <c r="M255" s="72"/>
      <c r="N255" s="72"/>
      <c r="O255" s="72"/>
      <c r="P255" s="72"/>
      <c r="Q255" s="72"/>
      <c r="R255" s="72"/>
      <c r="S255" s="72"/>
      <c r="T255" s="72"/>
      <c r="U255" s="72"/>
      <c r="V255" s="72"/>
      <c r="W255" s="72"/>
      <c r="X255" s="72"/>
      <c r="Y255" s="72"/>
      <c r="Z255" s="267">
        <v>56963</v>
      </c>
      <c r="AA255" s="40"/>
      <c r="AB255" s="40"/>
      <c r="AC255" s="43"/>
      <c r="AD255" s="22"/>
    </row>
    <row r="256" spans="1:30" s="23" customFormat="1" x14ac:dyDescent="0.35">
      <c r="A256" s="47"/>
      <c r="B256" s="40" t="s">
        <v>160</v>
      </c>
      <c r="C256" s="147"/>
      <c r="D256" s="72"/>
      <c r="E256" s="72"/>
      <c r="F256" s="72"/>
      <c r="G256" s="72"/>
      <c r="H256" s="72"/>
      <c r="I256" s="72"/>
      <c r="J256" s="72"/>
      <c r="K256" s="72"/>
      <c r="L256" s="72"/>
      <c r="M256" s="72"/>
      <c r="N256" s="72"/>
      <c r="O256" s="72"/>
      <c r="P256" s="72"/>
      <c r="Q256" s="72"/>
      <c r="R256" s="72"/>
      <c r="S256" s="72"/>
      <c r="T256" s="72"/>
      <c r="U256" s="72"/>
      <c r="V256" s="72"/>
      <c r="W256" s="72"/>
      <c r="X256" s="72"/>
      <c r="Y256" s="72"/>
      <c r="Z256" s="267">
        <v>56963</v>
      </c>
      <c r="AA256" s="40"/>
      <c r="AB256" s="40"/>
      <c r="AC256" s="43"/>
      <c r="AD256" s="22"/>
    </row>
    <row r="257" spans="1:30" s="23" customFormat="1" x14ac:dyDescent="0.35">
      <c r="A257" s="47"/>
      <c r="B257" s="40" t="s">
        <v>188</v>
      </c>
      <c r="C257" s="147"/>
      <c r="D257" s="72"/>
      <c r="E257" s="72"/>
      <c r="F257" s="72"/>
      <c r="G257" s="72"/>
      <c r="H257" s="72"/>
      <c r="I257" s="72"/>
      <c r="J257" s="72"/>
      <c r="K257" s="72"/>
      <c r="L257" s="72"/>
      <c r="M257" s="72"/>
      <c r="N257" s="72"/>
      <c r="O257" s="72"/>
      <c r="P257" s="72"/>
      <c r="Q257" s="72"/>
      <c r="R257" s="72"/>
      <c r="S257" s="72"/>
      <c r="T257" s="72"/>
      <c r="U257" s="72"/>
      <c r="V257" s="72"/>
      <c r="W257" s="72"/>
      <c r="X257" s="72"/>
      <c r="Y257" s="72"/>
      <c r="Z257" s="267">
        <v>56963</v>
      </c>
      <c r="AA257" s="40"/>
      <c r="AB257" s="40"/>
      <c r="AC257" s="43"/>
      <c r="AD257" s="22"/>
    </row>
    <row r="258" spans="1:30" s="23" customFormat="1" x14ac:dyDescent="0.35">
      <c r="A258" s="47"/>
      <c r="B258" s="40" t="s">
        <v>189</v>
      </c>
      <c r="C258" s="147"/>
      <c r="D258" s="72"/>
      <c r="E258" s="72"/>
      <c r="F258" s="72"/>
      <c r="G258" s="72"/>
      <c r="H258" s="72"/>
      <c r="I258" s="72"/>
      <c r="J258" s="72"/>
      <c r="K258" s="72"/>
      <c r="L258" s="72"/>
      <c r="M258" s="72"/>
      <c r="N258" s="72"/>
      <c r="O258" s="72"/>
      <c r="P258" s="72"/>
      <c r="Q258" s="72"/>
      <c r="R258" s="72"/>
      <c r="S258" s="72"/>
      <c r="T258" s="72"/>
      <c r="U258" s="72"/>
      <c r="V258" s="72"/>
      <c r="W258" s="72"/>
      <c r="X258" s="72"/>
      <c r="Y258" s="72"/>
      <c r="Z258" s="267">
        <v>56963</v>
      </c>
      <c r="AA258" s="40"/>
      <c r="AB258" s="40"/>
      <c r="AC258" s="43"/>
      <c r="AD258" s="22"/>
    </row>
    <row r="259" spans="1:30" s="23" customFormat="1" x14ac:dyDescent="0.35">
      <c r="A259" s="47"/>
      <c r="B259" s="40" t="s">
        <v>43</v>
      </c>
      <c r="C259" s="147"/>
      <c r="D259" s="72"/>
      <c r="E259" s="72"/>
      <c r="F259" s="72"/>
      <c r="G259" s="72"/>
      <c r="H259" s="72"/>
      <c r="I259" s="72"/>
      <c r="J259" s="72"/>
      <c r="K259" s="72"/>
      <c r="L259" s="72"/>
      <c r="M259" s="72"/>
      <c r="N259" s="72"/>
      <c r="O259" s="72"/>
      <c r="P259" s="72"/>
      <c r="Q259" s="72"/>
      <c r="R259" s="72"/>
      <c r="S259" s="72"/>
      <c r="T259" s="72"/>
      <c r="U259" s="72"/>
      <c r="V259" s="72"/>
      <c r="W259" s="72"/>
      <c r="X259" s="72"/>
      <c r="Y259" s="72"/>
      <c r="Z259" s="271">
        <v>18.391895312546364</v>
      </c>
      <c r="AA259" s="40" t="s">
        <v>72</v>
      </c>
      <c r="AB259" s="40"/>
      <c r="AC259" s="43"/>
      <c r="AD259" s="22"/>
    </row>
    <row r="260" spans="1:30" s="23" customFormat="1" x14ac:dyDescent="0.35">
      <c r="A260" s="47"/>
      <c r="B260" s="40" t="s">
        <v>44</v>
      </c>
      <c r="C260" s="147"/>
      <c r="D260" s="72"/>
      <c r="E260" s="72"/>
      <c r="F260" s="72"/>
      <c r="G260" s="72"/>
      <c r="H260" s="72"/>
      <c r="I260" s="72"/>
      <c r="J260" s="72"/>
      <c r="K260" s="72"/>
      <c r="L260" s="72"/>
      <c r="M260" s="72"/>
      <c r="N260" s="72"/>
      <c r="O260" s="72"/>
      <c r="P260" s="72"/>
      <c r="Q260" s="72"/>
      <c r="R260" s="72"/>
      <c r="S260" s="72"/>
      <c r="T260" s="72"/>
      <c r="U260" s="72"/>
      <c r="V260" s="72"/>
      <c r="W260" s="72"/>
      <c r="X260" s="72"/>
      <c r="Y260" s="72"/>
      <c r="Z260" s="70">
        <v>18.319404198699658</v>
      </c>
      <c r="AA260" s="40" t="s">
        <v>72</v>
      </c>
      <c r="AB260" s="40"/>
      <c r="AC260" s="43"/>
      <c r="AD260" s="22"/>
    </row>
    <row r="261" spans="1:30" s="23" customFormat="1" x14ac:dyDescent="0.35">
      <c r="A261" s="47"/>
      <c r="B261" s="40" t="s">
        <v>45</v>
      </c>
      <c r="C261" s="147"/>
      <c r="D261" s="72"/>
      <c r="E261" s="72"/>
      <c r="F261" s="72"/>
      <c r="G261" s="72"/>
      <c r="H261" s="72"/>
      <c r="I261" s="72"/>
      <c r="J261" s="72"/>
      <c r="K261" s="72"/>
      <c r="L261" s="72"/>
      <c r="M261" s="72"/>
      <c r="N261" s="72"/>
      <c r="O261" s="72"/>
      <c r="P261" s="72"/>
      <c r="Q261" s="72"/>
      <c r="R261" s="72"/>
      <c r="S261" s="72"/>
      <c r="T261" s="72"/>
      <c r="U261" s="72"/>
      <c r="V261" s="72"/>
      <c r="W261" s="72"/>
      <c r="X261" s="72"/>
      <c r="Y261" s="72"/>
      <c r="Z261" s="66">
        <f>(+T57+V57+Z57)/(R57+R63+R64)</f>
        <v>3.4833333333333335E-3</v>
      </c>
      <c r="AA261" s="40"/>
      <c r="AB261" s="40"/>
      <c r="AC261" s="43"/>
      <c r="AD261" s="22"/>
    </row>
    <row r="262" spans="1:30" s="23" customFormat="1" x14ac:dyDescent="0.35">
      <c r="A262" s="47"/>
      <c r="B262" s="40" t="s">
        <v>46</v>
      </c>
      <c r="C262" s="147"/>
      <c r="D262" s="72"/>
      <c r="E262" s="72"/>
      <c r="F262" s="72"/>
      <c r="G262" s="72"/>
      <c r="H262" s="72"/>
      <c r="I262" s="72"/>
      <c r="J262" s="72"/>
      <c r="K262" s="72"/>
      <c r="L262" s="72"/>
      <c r="M262" s="72"/>
      <c r="N262" s="72"/>
      <c r="O262" s="72"/>
      <c r="P262" s="72"/>
      <c r="Q262" s="72"/>
      <c r="R262" s="72"/>
      <c r="S262" s="72"/>
      <c r="T262" s="72"/>
      <c r="U262" s="72"/>
      <c r="V262" s="72"/>
      <c r="W262" s="72"/>
      <c r="X262" s="72"/>
      <c r="Y262" s="72"/>
      <c r="Z262" s="66">
        <v>2.7900000000000001E-2</v>
      </c>
      <c r="AA262" s="40"/>
      <c r="AB262" s="40"/>
      <c r="AC262" s="43"/>
      <c r="AD262" s="22"/>
    </row>
    <row r="263" spans="1:30" x14ac:dyDescent="0.35">
      <c r="A263" s="143"/>
      <c r="B263" s="148"/>
      <c r="C263" s="148"/>
      <c r="D263" s="98"/>
      <c r="E263" s="98"/>
      <c r="F263" s="98"/>
      <c r="G263" s="98"/>
      <c r="H263" s="98"/>
      <c r="I263" s="98"/>
      <c r="J263" s="98"/>
      <c r="K263" s="98"/>
      <c r="L263" s="98"/>
      <c r="M263" s="98"/>
      <c r="N263" s="98"/>
      <c r="O263" s="98"/>
      <c r="P263" s="98"/>
      <c r="Q263" s="98"/>
      <c r="R263" s="98"/>
      <c r="S263" s="98"/>
      <c r="T263" s="98"/>
      <c r="U263" s="98"/>
      <c r="V263" s="98"/>
      <c r="W263" s="98"/>
      <c r="X263" s="98"/>
      <c r="Y263" s="98"/>
      <c r="Z263" s="125"/>
      <c r="AA263" s="98"/>
      <c r="AB263" s="149"/>
      <c r="AC263" s="10"/>
      <c r="AD263" s="5"/>
    </row>
    <row r="264" spans="1:30" x14ac:dyDescent="0.35">
      <c r="A264" s="150"/>
      <c r="B264" s="101" t="s">
        <v>47</v>
      </c>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t="s">
        <v>65</v>
      </c>
      <c r="Z264" s="151" t="s">
        <v>70</v>
      </c>
      <c r="AA264" s="34"/>
      <c r="AB264" s="34"/>
      <c r="AC264" s="36"/>
      <c r="AD264" s="5"/>
    </row>
    <row r="265" spans="1:30" s="23" customFormat="1" x14ac:dyDescent="0.35">
      <c r="A265" s="152"/>
      <c r="B265" s="37" t="s">
        <v>48</v>
      </c>
      <c r="C265" s="105"/>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v>0</v>
      </c>
      <c r="Z265" s="154">
        <v>0</v>
      </c>
      <c r="AA265" s="37"/>
      <c r="AB265" s="155"/>
      <c r="AC265" s="156"/>
      <c r="AD265" s="22"/>
    </row>
    <row r="266" spans="1:30" s="23" customFormat="1" x14ac:dyDescent="0.35">
      <c r="A266" s="157"/>
      <c r="B266" s="40" t="s">
        <v>93</v>
      </c>
      <c r="C266" s="96"/>
      <c r="D266" s="48"/>
      <c r="E266" s="48"/>
      <c r="F266" s="48"/>
      <c r="G266" s="48"/>
      <c r="H266" s="48"/>
      <c r="I266" s="48"/>
      <c r="J266" s="48"/>
      <c r="K266" s="48"/>
      <c r="L266" s="48"/>
      <c r="M266" s="48"/>
      <c r="N266" s="48"/>
      <c r="O266" s="48"/>
      <c r="P266" s="48"/>
      <c r="Q266" s="48"/>
      <c r="R266" s="48"/>
      <c r="S266" s="48"/>
      <c r="T266" s="48"/>
      <c r="U266" s="48"/>
      <c r="V266" s="48"/>
      <c r="W266" s="48"/>
      <c r="X266" s="48"/>
      <c r="Y266" s="158">
        <f>+X318</f>
        <v>0</v>
      </c>
      <c r="Z266" s="159">
        <f>+Z318</f>
        <v>0</v>
      </c>
      <c r="AA266" s="40"/>
      <c r="AB266" s="160"/>
      <c r="AC266" s="161"/>
      <c r="AD266" s="22"/>
    </row>
    <row r="267" spans="1:30" s="23" customFormat="1" x14ac:dyDescent="0.35">
      <c r="A267" s="157"/>
      <c r="B267" s="40" t="s">
        <v>49</v>
      </c>
      <c r="C267" s="96"/>
      <c r="D267" s="48"/>
      <c r="E267" s="48"/>
      <c r="F267" s="48"/>
      <c r="G267" s="48"/>
      <c r="H267" s="48"/>
      <c r="I267" s="48"/>
      <c r="J267" s="48"/>
      <c r="K267" s="48"/>
      <c r="L267" s="48"/>
      <c r="M267" s="48"/>
      <c r="N267" s="48"/>
      <c r="O267" s="48"/>
      <c r="P267" s="48"/>
      <c r="Q267" s="48"/>
      <c r="R267" s="48"/>
      <c r="S267" s="48"/>
      <c r="T267" s="48"/>
      <c r="U267" s="48"/>
      <c r="V267" s="48"/>
      <c r="W267" s="48"/>
      <c r="X267" s="48"/>
      <c r="Y267" s="158">
        <f>+X340</f>
        <v>0</v>
      </c>
      <c r="Z267" s="159">
        <f>+Z340</f>
        <v>0</v>
      </c>
      <c r="AA267" s="40"/>
      <c r="AB267" s="160"/>
      <c r="AC267" s="161"/>
      <c r="AD267" s="22"/>
    </row>
    <row r="268" spans="1:30" x14ac:dyDescent="0.35">
      <c r="A268" s="162"/>
      <c r="B268" s="163" t="s">
        <v>161</v>
      </c>
      <c r="C268" s="164"/>
      <c r="D268" s="58"/>
      <c r="E268" s="58"/>
      <c r="F268" s="58"/>
      <c r="G268" s="58"/>
      <c r="H268" s="58"/>
      <c r="I268" s="58"/>
      <c r="J268" s="58"/>
      <c r="K268" s="58"/>
      <c r="L268" s="58"/>
      <c r="M268" s="58"/>
      <c r="N268" s="58"/>
      <c r="O268" s="58"/>
      <c r="P268" s="58"/>
      <c r="Q268" s="58"/>
      <c r="R268" s="58"/>
      <c r="S268" s="58"/>
      <c r="T268" s="58"/>
      <c r="U268" s="58"/>
      <c r="V268" s="58"/>
      <c r="W268" s="58"/>
      <c r="X268" s="58"/>
      <c r="Y268" s="111"/>
      <c r="Z268" s="159">
        <f>Z57</f>
        <v>0</v>
      </c>
      <c r="AA268" s="58"/>
      <c r="AB268" s="165"/>
      <c r="AC268" s="166"/>
      <c r="AD268" s="5"/>
    </row>
    <row r="269" spans="1:30" x14ac:dyDescent="0.35">
      <c r="A269" s="162"/>
      <c r="B269" s="163" t="s">
        <v>251</v>
      </c>
      <c r="C269" s="164"/>
      <c r="D269" s="58"/>
      <c r="E269" s="58"/>
      <c r="F269" s="58"/>
      <c r="G269" s="58"/>
      <c r="H269" s="58"/>
      <c r="I269" s="58"/>
      <c r="J269" s="58"/>
      <c r="K269" s="58"/>
      <c r="L269" s="58"/>
      <c r="M269" s="58"/>
      <c r="N269" s="58"/>
      <c r="O269" s="58"/>
      <c r="P269" s="58"/>
      <c r="Q269" s="58"/>
      <c r="R269" s="58"/>
      <c r="S269" s="58"/>
      <c r="T269" s="58"/>
      <c r="U269" s="58"/>
      <c r="V269" s="58"/>
      <c r="W269" s="58"/>
      <c r="X269" s="58"/>
      <c r="Y269" s="111"/>
      <c r="Z269" s="159">
        <f>-T63</f>
        <v>0</v>
      </c>
      <c r="AA269" s="58"/>
      <c r="AB269" s="165"/>
      <c r="AC269" s="166"/>
      <c r="AD269" s="5"/>
    </row>
    <row r="270" spans="1:30" x14ac:dyDescent="0.35">
      <c r="A270" s="167"/>
      <c r="B270" s="163" t="s">
        <v>50</v>
      </c>
      <c r="C270" s="168"/>
      <c r="D270" s="58"/>
      <c r="E270" s="58"/>
      <c r="F270" s="58"/>
      <c r="G270" s="58"/>
      <c r="H270" s="58"/>
      <c r="I270" s="58"/>
      <c r="J270" s="58"/>
      <c r="K270" s="58"/>
      <c r="L270" s="58"/>
      <c r="M270" s="58"/>
      <c r="N270" s="58"/>
      <c r="O270" s="58"/>
      <c r="P270" s="58"/>
      <c r="Q270" s="58"/>
      <c r="R270" s="58"/>
      <c r="S270" s="58"/>
      <c r="T270" s="58"/>
      <c r="U270" s="58"/>
      <c r="V270" s="58"/>
      <c r="W270" s="58"/>
      <c r="X270" s="58"/>
      <c r="Y270" s="111"/>
      <c r="Z270" s="169"/>
      <c r="AA270" s="58"/>
      <c r="AB270" s="165"/>
      <c r="AC270" s="170"/>
      <c r="AD270" s="5"/>
    </row>
    <row r="271" spans="1:30" s="23" customFormat="1" x14ac:dyDescent="0.35">
      <c r="A271" s="171"/>
      <c r="B271" s="40" t="s">
        <v>51</v>
      </c>
      <c r="C271" s="40"/>
      <c r="D271" s="40"/>
      <c r="E271" s="40"/>
      <c r="F271" s="40"/>
      <c r="G271" s="40"/>
      <c r="H271" s="40"/>
      <c r="I271" s="40"/>
      <c r="J271" s="40"/>
      <c r="K271" s="40"/>
      <c r="L271" s="40"/>
      <c r="M271" s="40"/>
      <c r="N271" s="40"/>
      <c r="O271" s="40"/>
      <c r="P271" s="40"/>
      <c r="Q271" s="40"/>
      <c r="R271" s="40"/>
      <c r="S271" s="40"/>
      <c r="T271" s="40"/>
      <c r="U271" s="40"/>
      <c r="V271" s="40"/>
      <c r="W271" s="40"/>
      <c r="X271" s="40"/>
      <c r="Y271" s="48"/>
      <c r="Z271" s="159">
        <f>AB169</f>
        <v>0</v>
      </c>
      <c r="AA271" s="40"/>
      <c r="AB271" s="160"/>
      <c r="AC271" s="172"/>
      <c r="AD271" s="22"/>
    </row>
    <row r="272" spans="1:30" s="23" customFormat="1" x14ac:dyDescent="0.35">
      <c r="A272" s="157"/>
      <c r="B272" s="40" t="s">
        <v>52</v>
      </c>
      <c r="C272" s="96"/>
      <c r="D272" s="40"/>
      <c r="E272" s="40"/>
      <c r="F272" s="40"/>
      <c r="G272" s="40"/>
      <c r="H272" s="40"/>
      <c r="I272" s="40"/>
      <c r="J272" s="40"/>
      <c r="K272" s="40"/>
      <c r="L272" s="40"/>
      <c r="M272" s="40"/>
      <c r="N272" s="40"/>
      <c r="O272" s="40"/>
      <c r="P272" s="40"/>
      <c r="Q272" s="40"/>
      <c r="R272" s="40"/>
      <c r="S272" s="40"/>
      <c r="T272" s="40"/>
      <c r="U272" s="40"/>
      <c r="V272" s="40"/>
      <c r="W272" s="40"/>
      <c r="X272" s="40"/>
      <c r="Y272" s="48"/>
      <c r="Z272" s="159">
        <f>Z271</f>
        <v>0</v>
      </c>
      <c r="AA272" s="40"/>
      <c r="AB272" s="160"/>
      <c r="AC272" s="172"/>
      <c r="AD272" s="22"/>
    </row>
    <row r="273" spans="1:30" x14ac:dyDescent="0.35">
      <c r="A273" s="167"/>
      <c r="B273" s="163" t="s">
        <v>120</v>
      </c>
      <c r="C273" s="168"/>
      <c r="D273" s="58"/>
      <c r="E273" s="58"/>
      <c r="F273" s="58"/>
      <c r="G273" s="58"/>
      <c r="H273" s="58"/>
      <c r="I273" s="58"/>
      <c r="J273" s="58"/>
      <c r="K273" s="58"/>
      <c r="L273" s="58"/>
      <c r="M273" s="58"/>
      <c r="N273" s="58"/>
      <c r="O273" s="58"/>
      <c r="P273" s="58"/>
      <c r="Q273" s="58"/>
      <c r="R273" s="58"/>
      <c r="S273" s="58"/>
      <c r="T273" s="58"/>
      <c r="U273" s="58"/>
      <c r="V273" s="58"/>
      <c r="W273" s="58"/>
      <c r="X273" s="58"/>
      <c r="Y273" s="173"/>
      <c r="Z273" s="169"/>
      <c r="AA273" s="58"/>
      <c r="AB273" s="165"/>
      <c r="AC273" s="170"/>
      <c r="AD273" s="5"/>
    </row>
    <row r="274" spans="1:30" s="23" customFormat="1" x14ac:dyDescent="0.35">
      <c r="A274" s="171"/>
      <c r="B274" s="40" t="s">
        <v>129</v>
      </c>
      <c r="C274" s="40"/>
      <c r="D274" s="40"/>
      <c r="E274" s="40"/>
      <c r="F274" s="40"/>
      <c r="G274" s="40"/>
      <c r="H274" s="40"/>
      <c r="I274" s="40"/>
      <c r="J274" s="40"/>
      <c r="K274" s="40"/>
      <c r="L274" s="40"/>
      <c r="M274" s="40"/>
      <c r="N274" s="40"/>
      <c r="O274" s="40"/>
      <c r="P274" s="40"/>
      <c r="Q274" s="40"/>
      <c r="R274" s="40"/>
      <c r="S274" s="40"/>
      <c r="T274" s="40"/>
      <c r="U274" s="40"/>
      <c r="V274" s="40"/>
      <c r="W274" s="40"/>
      <c r="X274" s="40"/>
      <c r="Y274" s="48">
        <v>0</v>
      </c>
      <c r="Z274" s="159">
        <v>0</v>
      </c>
      <c r="AA274" s="40"/>
      <c r="AB274" s="160"/>
      <c r="AC274" s="172"/>
      <c r="AD274" s="22"/>
    </row>
    <row r="275" spans="1:30" s="23" customFormat="1" x14ac:dyDescent="0.35">
      <c r="A275" s="157"/>
      <c r="B275" s="40" t="s">
        <v>53</v>
      </c>
      <c r="C275" s="69"/>
      <c r="D275" s="40"/>
      <c r="E275" s="40"/>
      <c r="F275" s="40"/>
      <c r="G275" s="40"/>
      <c r="H275" s="40"/>
      <c r="I275" s="40"/>
      <c r="J275" s="40"/>
      <c r="K275" s="40"/>
      <c r="L275" s="40"/>
      <c r="M275" s="40"/>
      <c r="N275" s="40"/>
      <c r="O275" s="40"/>
      <c r="P275" s="40"/>
      <c r="Q275" s="40"/>
      <c r="R275" s="40"/>
      <c r="S275" s="40"/>
      <c r="T275" s="40"/>
      <c r="U275" s="40"/>
      <c r="V275" s="40"/>
      <c r="W275" s="40"/>
      <c r="X275" s="40"/>
      <c r="Y275" s="40"/>
      <c r="Z275" s="174">
        <v>0</v>
      </c>
      <c r="AA275" s="40"/>
      <c r="AB275" s="160"/>
      <c r="AC275" s="172"/>
      <c r="AD275" s="22"/>
    </row>
    <row r="276" spans="1:30" s="23" customFormat="1" x14ac:dyDescent="0.35">
      <c r="A276" s="157"/>
      <c r="B276" s="40" t="s">
        <v>54</v>
      </c>
      <c r="C276" s="69"/>
      <c r="D276" s="40"/>
      <c r="E276" s="40"/>
      <c r="F276" s="40"/>
      <c r="G276" s="40"/>
      <c r="H276" s="40"/>
      <c r="I276" s="40"/>
      <c r="J276" s="40"/>
      <c r="K276" s="40"/>
      <c r="L276" s="40"/>
      <c r="M276" s="40"/>
      <c r="N276" s="40"/>
      <c r="O276" s="40"/>
      <c r="P276" s="40"/>
      <c r="Q276" s="40"/>
      <c r="R276" s="40"/>
      <c r="S276" s="40"/>
      <c r="T276" s="40"/>
      <c r="U276" s="40"/>
      <c r="V276" s="40"/>
      <c r="W276" s="40"/>
      <c r="X276" s="40"/>
      <c r="Y276" s="40"/>
      <c r="Z276" s="174">
        <v>0</v>
      </c>
      <c r="AA276" s="40"/>
      <c r="AB276" s="160"/>
      <c r="AC276" s="172"/>
      <c r="AD276" s="22"/>
    </row>
    <row r="277" spans="1:30" x14ac:dyDescent="0.35">
      <c r="A277" s="162"/>
      <c r="B277" s="163" t="s">
        <v>112</v>
      </c>
      <c r="C277" s="175"/>
      <c r="D277" s="58"/>
      <c r="E277" s="58"/>
      <c r="F277" s="58"/>
      <c r="G277" s="58"/>
      <c r="H277" s="58"/>
      <c r="I277" s="58"/>
      <c r="J277" s="58"/>
      <c r="K277" s="58"/>
      <c r="L277" s="58"/>
      <c r="M277" s="58"/>
      <c r="N277" s="58"/>
      <c r="O277" s="58"/>
      <c r="P277" s="58"/>
      <c r="Q277" s="58"/>
      <c r="R277" s="58"/>
      <c r="S277" s="58"/>
      <c r="T277" s="58"/>
      <c r="U277" s="58"/>
      <c r="V277" s="58"/>
      <c r="W277" s="58"/>
      <c r="X277" s="58"/>
      <c r="Y277" s="111"/>
      <c r="Z277" s="176"/>
      <c r="AA277" s="58"/>
      <c r="AB277" s="165"/>
      <c r="AC277" s="170"/>
      <c r="AD277" s="5"/>
    </row>
    <row r="278" spans="1:30" s="23" customFormat="1" x14ac:dyDescent="0.35">
      <c r="A278" s="157"/>
      <c r="B278" s="40" t="s">
        <v>129</v>
      </c>
      <c r="C278" s="69"/>
      <c r="D278" s="40"/>
      <c r="E278" s="40"/>
      <c r="F278" s="40"/>
      <c r="G278" s="40"/>
      <c r="H278" s="40"/>
      <c r="I278" s="40"/>
      <c r="J278" s="40"/>
      <c r="K278" s="40"/>
      <c r="L278" s="40"/>
      <c r="M278" s="40"/>
      <c r="N278" s="40"/>
      <c r="O278" s="40"/>
      <c r="P278" s="40"/>
      <c r="Q278" s="40"/>
      <c r="R278" s="40"/>
      <c r="S278" s="40"/>
      <c r="T278" s="40"/>
      <c r="U278" s="40"/>
      <c r="V278" s="40"/>
      <c r="W278" s="40"/>
      <c r="X278" s="40"/>
      <c r="Y278" s="48">
        <v>0</v>
      </c>
      <c r="Z278" s="159">
        <v>0</v>
      </c>
      <c r="AA278" s="40"/>
      <c r="AB278" s="160"/>
      <c r="AC278" s="172"/>
      <c r="AD278" s="22"/>
    </row>
    <row r="279" spans="1:30" s="23" customFormat="1" x14ac:dyDescent="0.35">
      <c r="A279" s="157"/>
      <c r="B279" s="40" t="s">
        <v>113</v>
      </c>
      <c r="C279" s="69"/>
      <c r="D279" s="40"/>
      <c r="E279" s="40"/>
      <c r="F279" s="40"/>
      <c r="G279" s="40"/>
      <c r="H279" s="40"/>
      <c r="I279" s="40"/>
      <c r="J279" s="40"/>
      <c r="K279" s="40"/>
      <c r="L279" s="40"/>
      <c r="M279" s="40"/>
      <c r="N279" s="40"/>
      <c r="O279" s="40"/>
      <c r="P279" s="40"/>
      <c r="Q279" s="40"/>
      <c r="R279" s="40"/>
      <c r="S279" s="40"/>
      <c r="T279" s="40"/>
      <c r="U279" s="40"/>
      <c r="V279" s="40"/>
      <c r="W279" s="40"/>
      <c r="X279" s="40"/>
      <c r="Y279" s="40"/>
      <c r="Z279" s="174">
        <v>0</v>
      </c>
      <c r="AA279" s="40"/>
      <c r="AB279" s="160"/>
      <c r="AC279" s="172"/>
      <c r="AD279" s="22"/>
    </row>
    <row r="280" spans="1:30" x14ac:dyDescent="0.35">
      <c r="A280" s="162"/>
      <c r="B280" s="168"/>
      <c r="C280" s="175"/>
      <c r="D280" s="58"/>
      <c r="E280" s="58"/>
      <c r="F280" s="58"/>
      <c r="G280" s="58"/>
      <c r="H280" s="58"/>
      <c r="I280" s="58"/>
      <c r="J280" s="58"/>
      <c r="K280" s="58"/>
      <c r="L280" s="58"/>
      <c r="M280" s="58"/>
      <c r="N280" s="58"/>
      <c r="O280" s="58"/>
      <c r="P280" s="58"/>
      <c r="Q280" s="58"/>
      <c r="R280" s="58"/>
      <c r="S280" s="58"/>
      <c r="T280" s="58"/>
      <c r="U280" s="58"/>
      <c r="V280" s="58"/>
      <c r="W280" s="58"/>
      <c r="X280" s="58"/>
      <c r="Y280" s="111"/>
      <c r="Z280" s="176"/>
      <c r="AA280" s="58"/>
      <c r="AB280" s="165"/>
      <c r="AC280" s="170"/>
      <c r="AD280" s="5"/>
    </row>
    <row r="281" spans="1:30" x14ac:dyDescent="0.35">
      <c r="A281" s="162"/>
      <c r="B281" s="168"/>
      <c r="C281" s="175"/>
      <c r="D281" s="58"/>
      <c r="E281" s="58"/>
      <c r="F281" s="58"/>
      <c r="G281" s="58"/>
      <c r="H281" s="58"/>
      <c r="I281" s="58"/>
      <c r="J281" s="58"/>
      <c r="K281" s="58"/>
      <c r="L281" s="58"/>
      <c r="M281" s="58"/>
      <c r="N281" s="58"/>
      <c r="O281" s="58"/>
      <c r="P281" s="58"/>
      <c r="Q281" s="58"/>
      <c r="R281" s="58"/>
      <c r="S281" s="58"/>
      <c r="T281" s="58"/>
      <c r="U281" s="58"/>
      <c r="V281" s="58"/>
      <c r="W281" s="58"/>
      <c r="X281" s="58"/>
      <c r="Y281" s="58"/>
      <c r="Z281" s="177"/>
      <c r="AA281" s="58"/>
      <c r="AB281" s="165"/>
      <c r="AC281" s="170"/>
      <c r="AD281" s="5"/>
    </row>
    <row r="282" spans="1:30" ht="18.5" x14ac:dyDescent="0.45">
      <c r="A282" s="162"/>
      <c r="B282" s="178" t="s">
        <v>105</v>
      </c>
      <c r="C282" s="175"/>
      <c r="D282" s="58"/>
      <c r="E282" s="58"/>
      <c r="F282" s="58"/>
      <c r="G282" s="58"/>
      <c r="H282" s="58"/>
      <c r="I282" s="58"/>
      <c r="J282" s="58"/>
      <c r="K282" s="58"/>
      <c r="L282" s="179"/>
      <c r="M282" s="179"/>
      <c r="N282" s="179"/>
      <c r="O282" s="179"/>
      <c r="P282" s="246" t="s">
        <v>162</v>
      </c>
      <c r="Q282" s="179"/>
      <c r="R282" s="179"/>
      <c r="S282" s="179"/>
      <c r="T282" s="179"/>
      <c r="U282" s="179"/>
      <c r="V282" s="179"/>
      <c r="W282" s="58"/>
      <c r="X282" s="180"/>
      <c r="Y282" s="179"/>
      <c r="Z282" s="177"/>
      <c r="AA282" s="58"/>
      <c r="AB282" s="165"/>
      <c r="AC282" s="170"/>
      <c r="AD282" s="5"/>
    </row>
    <row r="283" spans="1:30" ht="18.5" x14ac:dyDescent="0.45">
      <c r="A283" s="181"/>
      <c r="B283" s="182"/>
      <c r="C283" s="183"/>
      <c r="D283" s="98"/>
      <c r="E283" s="98"/>
      <c r="F283" s="98"/>
      <c r="G283" s="98"/>
      <c r="H283" s="98"/>
      <c r="I283" s="98"/>
      <c r="J283" s="98"/>
      <c r="K283" s="98"/>
      <c r="L283" s="184"/>
      <c r="M283" s="184"/>
      <c r="N283" s="184"/>
      <c r="O283" s="184"/>
      <c r="P283" s="184"/>
      <c r="Q283" s="184"/>
      <c r="R283" s="184"/>
      <c r="S283" s="184"/>
      <c r="T283" s="184"/>
      <c r="U283" s="184"/>
      <c r="V283" s="184"/>
      <c r="W283" s="98"/>
      <c r="X283" s="98"/>
      <c r="Y283" s="98"/>
      <c r="Z283" s="185"/>
      <c r="AA283" s="98"/>
      <c r="AB283" s="149"/>
      <c r="AC283" s="186"/>
      <c r="AD283" s="5"/>
    </row>
    <row r="284" spans="1:30" x14ac:dyDescent="0.35">
      <c r="A284" s="33"/>
      <c r="B284" s="101" t="s">
        <v>121</v>
      </c>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51" t="s">
        <v>65</v>
      </c>
      <c r="Y284" s="102" t="s">
        <v>66</v>
      </c>
      <c r="Z284" s="151" t="s">
        <v>71</v>
      </c>
      <c r="AA284" s="102" t="s">
        <v>66</v>
      </c>
      <c r="AB284" s="34"/>
      <c r="AC284" s="187"/>
      <c r="AD284" s="5"/>
    </row>
    <row r="285" spans="1:30" s="23" customFormat="1" x14ac:dyDescent="0.35">
      <c r="A285" s="18"/>
      <c r="B285" s="105" t="s">
        <v>55</v>
      </c>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05">
        <f>+X297+X309+X331</f>
        <v>4146</v>
      </c>
      <c r="Y285" s="189">
        <f>X285/$X$294</f>
        <v>1</v>
      </c>
      <c r="Z285" s="106">
        <f>+Z297+Z309+Z331</f>
        <v>896137</v>
      </c>
      <c r="AA285" s="189">
        <f>Z285/$Z$294</f>
        <v>1</v>
      </c>
      <c r="AB285" s="155"/>
      <c r="AC285" s="190"/>
      <c r="AD285" s="22"/>
    </row>
    <row r="286" spans="1:30" s="23" customFormat="1" x14ac:dyDescent="0.35">
      <c r="A286" s="47"/>
      <c r="B286" s="96" t="s">
        <v>56</v>
      </c>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2">
        <f t="shared" ref="X286:X292" si="0">+X298+X310+X332</f>
        <v>0</v>
      </c>
      <c r="Y286" s="193">
        <f t="shared" ref="Y286:Y292" si="1">X286/$X$294</f>
        <v>0</v>
      </c>
      <c r="Z286" s="194">
        <f t="shared" ref="Z286:Z292" si="2">+Z298+Z310+Z332</f>
        <v>0</v>
      </c>
      <c r="AA286" s="195">
        <f>Z286/$Z$294</f>
        <v>0</v>
      </c>
      <c r="AB286" s="160"/>
      <c r="AC286" s="172"/>
      <c r="AD286" s="22"/>
    </row>
    <row r="287" spans="1:30" s="23" customFormat="1" x14ac:dyDescent="0.35">
      <c r="A287" s="47"/>
      <c r="B287" s="96" t="s">
        <v>57</v>
      </c>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6">
        <f t="shared" si="0"/>
        <v>0</v>
      </c>
      <c r="Y287" s="197">
        <f t="shared" si="1"/>
        <v>0</v>
      </c>
      <c r="Z287" s="130">
        <f t="shared" si="2"/>
        <v>0</v>
      </c>
      <c r="AA287" s="195">
        <f t="shared" ref="AA287:AA292" si="3">Z287/$Z$294</f>
        <v>0</v>
      </c>
      <c r="AB287" s="160"/>
      <c r="AC287" s="172"/>
      <c r="AD287" s="22"/>
    </row>
    <row r="288" spans="1:30" s="23" customFormat="1" x14ac:dyDescent="0.35">
      <c r="A288" s="47"/>
      <c r="B288" s="96" t="s">
        <v>96</v>
      </c>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6">
        <f t="shared" si="0"/>
        <v>0</v>
      </c>
      <c r="Y288" s="197">
        <f t="shared" si="1"/>
        <v>0</v>
      </c>
      <c r="Z288" s="130">
        <f t="shared" si="2"/>
        <v>0</v>
      </c>
      <c r="AA288" s="195">
        <f t="shared" si="3"/>
        <v>0</v>
      </c>
      <c r="AB288" s="160"/>
      <c r="AC288" s="172"/>
      <c r="AD288" s="22"/>
    </row>
    <row r="289" spans="1:31" s="23" customFormat="1" x14ac:dyDescent="0.35">
      <c r="A289" s="47"/>
      <c r="B289" s="96" t="s">
        <v>97</v>
      </c>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6">
        <f t="shared" si="0"/>
        <v>0</v>
      </c>
      <c r="Y289" s="197">
        <f t="shared" si="1"/>
        <v>0</v>
      </c>
      <c r="Z289" s="130">
        <f t="shared" si="2"/>
        <v>0</v>
      </c>
      <c r="AA289" s="195">
        <f t="shared" si="3"/>
        <v>0</v>
      </c>
      <c r="AB289" s="160"/>
      <c r="AC289" s="172"/>
      <c r="AD289" s="22"/>
    </row>
    <row r="290" spans="1:31" s="23" customFormat="1" x14ac:dyDescent="0.35">
      <c r="A290" s="47"/>
      <c r="B290" s="96" t="s">
        <v>98</v>
      </c>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6">
        <f t="shared" si="0"/>
        <v>0</v>
      </c>
      <c r="Y290" s="197">
        <f t="shared" si="1"/>
        <v>0</v>
      </c>
      <c r="Z290" s="130">
        <f t="shared" si="2"/>
        <v>0</v>
      </c>
      <c r="AA290" s="195">
        <f t="shared" si="3"/>
        <v>0</v>
      </c>
      <c r="AB290" s="160"/>
      <c r="AC290" s="172"/>
      <c r="AD290" s="22"/>
    </row>
    <row r="291" spans="1:31" s="23" customFormat="1" x14ac:dyDescent="0.35">
      <c r="A291" s="47"/>
      <c r="B291" s="96" t="s">
        <v>99</v>
      </c>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8">
        <f t="shared" si="0"/>
        <v>0</v>
      </c>
      <c r="Y291" s="199">
        <f t="shared" si="1"/>
        <v>0</v>
      </c>
      <c r="Z291" s="200">
        <f t="shared" si="2"/>
        <v>0</v>
      </c>
      <c r="AA291" s="195">
        <f t="shared" si="3"/>
        <v>0</v>
      </c>
      <c r="AB291" s="160"/>
      <c r="AC291" s="172"/>
      <c r="AD291" s="22"/>
    </row>
    <row r="292" spans="1:31" s="23" customFormat="1" x14ac:dyDescent="0.35">
      <c r="A292" s="47"/>
      <c r="B292" s="96" t="s">
        <v>100</v>
      </c>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05">
        <f t="shared" si="0"/>
        <v>0</v>
      </c>
      <c r="Y292" s="195">
        <f t="shared" si="1"/>
        <v>0</v>
      </c>
      <c r="Z292" s="106">
        <f t="shared" si="2"/>
        <v>0</v>
      </c>
      <c r="AA292" s="195">
        <f t="shared" si="3"/>
        <v>0</v>
      </c>
      <c r="AB292" s="160"/>
      <c r="AC292" s="172"/>
      <c r="AD292" s="22"/>
    </row>
    <row r="293" spans="1:31" s="23" customFormat="1" x14ac:dyDescent="0.35">
      <c r="A293" s="47"/>
      <c r="B293" s="96"/>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96"/>
      <c r="Y293" s="195"/>
      <c r="Z293" s="97"/>
      <c r="AA293" s="195"/>
      <c r="AB293" s="160"/>
      <c r="AC293" s="172"/>
      <c r="AD293" s="22"/>
    </row>
    <row r="294" spans="1:31" s="23" customFormat="1" x14ac:dyDescent="0.35">
      <c r="A294" s="47"/>
      <c r="B294" s="40" t="s">
        <v>76</v>
      </c>
      <c r="C294" s="40"/>
      <c r="D294" s="201"/>
      <c r="E294" s="201"/>
      <c r="F294" s="201"/>
      <c r="G294" s="201"/>
      <c r="H294" s="201"/>
      <c r="I294" s="201"/>
      <c r="J294" s="201"/>
      <c r="K294" s="201"/>
      <c r="L294" s="201"/>
      <c r="M294" s="201"/>
      <c r="N294" s="201"/>
      <c r="O294" s="201"/>
      <c r="P294" s="201"/>
      <c r="Q294" s="201"/>
      <c r="R294" s="201"/>
      <c r="S294" s="201"/>
      <c r="T294" s="201"/>
      <c r="U294" s="201"/>
      <c r="V294" s="201"/>
      <c r="W294" s="201"/>
      <c r="X294" s="96">
        <f>SUM(X285:X293)</f>
        <v>4146</v>
      </c>
      <c r="Y294" s="195">
        <f>SUM(Y285:Y293)</f>
        <v>1</v>
      </c>
      <c r="Z294" s="97">
        <f>SUM(Z285:Z293)</f>
        <v>896137</v>
      </c>
      <c r="AA294" s="195">
        <f>SUM(AA285:AA293)</f>
        <v>1</v>
      </c>
      <c r="AB294" s="40"/>
      <c r="AC294" s="43"/>
      <c r="AD294" s="22"/>
    </row>
    <row r="295" spans="1:31" x14ac:dyDescent="0.35">
      <c r="A295" s="7"/>
      <c r="B295" s="148"/>
      <c r="C295" s="183"/>
      <c r="D295" s="98"/>
      <c r="E295" s="98"/>
      <c r="F295" s="98"/>
      <c r="G295" s="98"/>
      <c r="H295" s="98"/>
      <c r="I295" s="98"/>
      <c r="J295" s="98"/>
      <c r="K295" s="98"/>
      <c r="L295" s="98"/>
      <c r="M295" s="98"/>
      <c r="N295" s="98"/>
      <c r="O295" s="98"/>
      <c r="P295" s="98"/>
      <c r="Q295" s="98"/>
      <c r="R295" s="98"/>
      <c r="S295" s="98"/>
      <c r="T295" s="98"/>
      <c r="U295" s="98"/>
      <c r="V295" s="98"/>
      <c r="W295" s="98"/>
      <c r="X295" s="98"/>
      <c r="Y295" s="98"/>
      <c r="Z295" s="185"/>
      <c r="AA295" s="98"/>
      <c r="AB295" s="98"/>
      <c r="AC295" s="10"/>
      <c r="AD295" s="5"/>
    </row>
    <row r="296" spans="1:31" x14ac:dyDescent="0.35">
      <c r="A296" s="33"/>
      <c r="B296" s="101" t="s">
        <v>101</v>
      </c>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51" t="s">
        <v>65</v>
      </c>
      <c r="Y296" s="102" t="s">
        <v>66</v>
      </c>
      <c r="Z296" s="151" t="s">
        <v>71</v>
      </c>
      <c r="AA296" s="102" t="s">
        <v>66</v>
      </c>
      <c r="AB296" s="34"/>
      <c r="AC296" s="187"/>
      <c r="AD296" s="5"/>
    </row>
    <row r="297" spans="1:31" s="23" customFormat="1" x14ac:dyDescent="0.35">
      <c r="A297" s="18"/>
      <c r="B297" s="105" t="s">
        <v>55</v>
      </c>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05">
        <v>4146</v>
      </c>
      <c r="Y297" s="189">
        <f>X297/$X$306</f>
        <v>1</v>
      </c>
      <c r="Z297" s="106">
        <v>896137</v>
      </c>
      <c r="AA297" s="189">
        <f>Z297/$Z$306</f>
        <v>1</v>
      </c>
      <c r="AB297" s="155"/>
      <c r="AC297" s="190"/>
      <c r="AD297" s="22"/>
    </row>
    <row r="298" spans="1:31" s="23" customFormat="1" x14ac:dyDescent="0.35">
      <c r="A298" s="47"/>
      <c r="B298" s="96" t="s">
        <v>56</v>
      </c>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96">
        <v>0</v>
      </c>
      <c r="Y298" s="195">
        <f t="shared" ref="Y298:Y302" si="4">X298/$X$306</f>
        <v>0</v>
      </c>
      <c r="Z298" s="97">
        <v>0</v>
      </c>
      <c r="AA298" s="195">
        <f t="shared" ref="AA298:AA304" si="5">Z298/$Z$306</f>
        <v>0</v>
      </c>
      <c r="AB298" s="160"/>
      <c r="AC298" s="172"/>
      <c r="AD298" s="22"/>
      <c r="AE298" s="114"/>
    </row>
    <row r="299" spans="1:31" s="23" customFormat="1" x14ac:dyDescent="0.35">
      <c r="A299" s="47"/>
      <c r="B299" s="96" t="s">
        <v>57</v>
      </c>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96">
        <v>0</v>
      </c>
      <c r="Y299" s="195">
        <f t="shared" si="4"/>
        <v>0</v>
      </c>
      <c r="Z299" s="97">
        <v>0</v>
      </c>
      <c r="AA299" s="195">
        <f t="shared" si="5"/>
        <v>0</v>
      </c>
      <c r="AB299" s="160"/>
      <c r="AC299" s="172"/>
      <c r="AD299" s="22"/>
    </row>
    <row r="300" spans="1:31" s="23" customFormat="1" x14ac:dyDescent="0.35">
      <c r="A300" s="47"/>
      <c r="B300" s="96" t="s">
        <v>96</v>
      </c>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96">
        <v>0</v>
      </c>
      <c r="Y300" s="195">
        <f t="shared" si="4"/>
        <v>0</v>
      </c>
      <c r="Z300" s="97">
        <v>0</v>
      </c>
      <c r="AA300" s="195">
        <f t="shared" si="5"/>
        <v>0</v>
      </c>
      <c r="AB300" s="160"/>
      <c r="AC300" s="172"/>
      <c r="AD300" s="22"/>
      <c r="AE300" s="114"/>
    </row>
    <row r="301" spans="1:31" s="23" customFormat="1" x14ac:dyDescent="0.35">
      <c r="A301" s="47"/>
      <c r="B301" s="96" t="s">
        <v>97</v>
      </c>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96">
        <v>0</v>
      </c>
      <c r="Y301" s="195">
        <f t="shared" si="4"/>
        <v>0</v>
      </c>
      <c r="Z301" s="97">
        <v>0</v>
      </c>
      <c r="AA301" s="195">
        <f t="shared" si="5"/>
        <v>0</v>
      </c>
      <c r="AB301" s="160"/>
      <c r="AC301" s="172"/>
      <c r="AD301" s="22"/>
    </row>
    <row r="302" spans="1:31" s="23" customFormat="1" x14ac:dyDescent="0.35">
      <c r="A302" s="47"/>
      <c r="B302" s="96" t="s">
        <v>98</v>
      </c>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96">
        <v>0</v>
      </c>
      <c r="Y302" s="195">
        <f t="shared" si="4"/>
        <v>0</v>
      </c>
      <c r="Z302" s="97">
        <v>0</v>
      </c>
      <c r="AA302" s="195">
        <f t="shared" si="5"/>
        <v>0</v>
      </c>
      <c r="AB302" s="160"/>
      <c r="AC302" s="172"/>
      <c r="AD302" s="22"/>
      <c r="AE302" s="114"/>
    </row>
    <row r="303" spans="1:31" s="23" customFormat="1" x14ac:dyDescent="0.35">
      <c r="A303" s="47"/>
      <c r="B303" s="96" t="s">
        <v>99</v>
      </c>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96">
        <v>0</v>
      </c>
      <c r="Y303" s="195">
        <f>X303/$X$306</f>
        <v>0</v>
      </c>
      <c r="Z303" s="97">
        <v>0</v>
      </c>
      <c r="AA303" s="195">
        <f t="shared" si="5"/>
        <v>0</v>
      </c>
      <c r="AB303" s="160"/>
      <c r="AC303" s="172"/>
      <c r="AD303" s="22"/>
    </row>
    <row r="304" spans="1:31" s="23" customFormat="1" x14ac:dyDescent="0.35">
      <c r="A304" s="47"/>
      <c r="B304" s="96" t="s">
        <v>100</v>
      </c>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96">
        <v>0</v>
      </c>
      <c r="Y304" s="195">
        <f>X304/$X$306</f>
        <v>0</v>
      </c>
      <c r="Z304" s="97">
        <v>0</v>
      </c>
      <c r="AA304" s="195">
        <f t="shared" si="5"/>
        <v>0</v>
      </c>
      <c r="AB304" s="160"/>
      <c r="AC304" s="172"/>
      <c r="AD304" s="22"/>
      <c r="AE304" s="114"/>
    </row>
    <row r="305" spans="1:30" s="23" customFormat="1" x14ac:dyDescent="0.35">
      <c r="A305" s="47"/>
      <c r="B305" s="96"/>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96"/>
      <c r="Y305" s="195"/>
      <c r="Z305" s="97"/>
      <c r="AA305" s="195"/>
      <c r="AB305" s="160"/>
      <c r="AC305" s="172"/>
      <c r="AD305" s="22"/>
    </row>
    <row r="306" spans="1:30" s="23" customFormat="1" x14ac:dyDescent="0.35">
      <c r="A306" s="47"/>
      <c r="B306" s="40" t="s">
        <v>76</v>
      </c>
      <c r="C306" s="40"/>
      <c r="D306" s="201"/>
      <c r="E306" s="201"/>
      <c r="F306" s="201"/>
      <c r="G306" s="201"/>
      <c r="H306" s="201"/>
      <c r="I306" s="201"/>
      <c r="J306" s="201"/>
      <c r="K306" s="201"/>
      <c r="L306" s="201"/>
      <c r="M306" s="201"/>
      <c r="N306" s="201"/>
      <c r="O306" s="201"/>
      <c r="P306" s="201"/>
      <c r="Q306" s="201"/>
      <c r="R306" s="201"/>
      <c r="S306" s="201"/>
      <c r="T306" s="201"/>
      <c r="U306" s="201"/>
      <c r="V306" s="201"/>
      <c r="W306" s="201"/>
      <c r="X306" s="96">
        <f>SUM(X297:X305)</f>
        <v>4146</v>
      </c>
      <c r="Y306" s="195">
        <f>SUM(Y297:Y305)</f>
        <v>1</v>
      </c>
      <c r="Z306" s="97">
        <f>SUM(Z297:Z305)</f>
        <v>896137</v>
      </c>
      <c r="AA306" s="195">
        <f>SUM(AA297:AA305)</f>
        <v>1</v>
      </c>
      <c r="AB306" s="40"/>
      <c r="AC306" s="43"/>
      <c r="AD306" s="22"/>
    </row>
    <row r="307" spans="1:30" x14ac:dyDescent="0.35">
      <c r="A307" s="7"/>
      <c r="B307" s="98"/>
      <c r="C307" s="98"/>
      <c r="D307" s="202"/>
      <c r="E307" s="202"/>
      <c r="F307" s="202"/>
      <c r="G307" s="202"/>
      <c r="H307" s="202"/>
      <c r="I307" s="202"/>
      <c r="J307" s="202"/>
      <c r="K307" s="202"/>
      <c r="L307" s="202"/>
      <c r="M307" s="202"/>
      <c r="N307" s="202"/>
      <c r="O307" s="202"/>
      <c r="P307" s="202"/>
      <c r="Q307" s="202"/>
      <c r="R307" s="202"/>
      <c r="S307" s="202"/>
      <c r="T307" s="202"/>
      <c r="U307" s="202"/>
      <c r="V307" s="202"/>
      <c r="W307" s="202"/>
      <c r="X307" s="99"/>
      <c r="Y307" s="203"/>
      <c r="Z307" s="204"/>
      <c r="AA307" s="203"/>
      <c r="AB307" s="98"/>
      <c r="AC307" s="10"/>
      <c r="AD307" s="5"/>
    </row>
    <row r="308" spans="1:30" x14ac:dyDescent="0.35">
      <c r="A308" s="33"/>
      <c r="B308" s="101" t="s">
        <v>117</v>
      </c>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51" t="s">
        <v>65</v>
      </c>
      <c r="Y308" s="102" t="s">
        <v>66</v>
      </c>
      <c r="Z308" s="151" t="s">
        <v>71</v>
      </c>
      <c r="AA308" s="102" t="s">
        <v>66</v>
      </c>
      <c r="AB308" s="34"/>
      <c r="AC308" s="36"/>
      <c r="AD308" s="5"/>
    </row>
    <row r="309" spans="1:30" s="23" customFormat="1" x14ac:dyDescent="0.35">
      <c r="A309" s="18"/>
      <c r="B309" s="105" t="s">
        <v>55</v>
      </c>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05">
        <v>0</v>
      </c>
      <c r="Y309" s="189">
        <v>0</v>
      </c>
      <c r="Z309" s="106">
        <v>0</v>
      </c>
      <c r="AA309" s="189">
        <v>0</v>
      </c>
      <c r="AB309" s="37"/>
      <c r="AC309" s="21"/>
      <c r="AD309" s="22"/>
    </row>
    <row r="310" spans="1:30" s="23" customFormat="1" x14ac:dyDescent="0.35">
      <c r="A310" s="47"/>
      <c r="B310" s="96" t="s">
        <v>56</v>
      </c>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96">
        <v>0</v>
      </c>
      <c r="Y310" s="195">
        <v>0</v>
      </c>
      <c r="Z310" s="97">
        <v>0</v>
      </c>
      <c r="AA310" s="195">
        <v>0</v>
      </c>
      <c r="AB310" s="40"/>
      <c r="AC310" s="43"/>
      <c r="AD310" s="22"/>
    </row>
    <row r="311" spans="1:30" s="23" customFormat="1" x14ac:dyDescent="0.35">
      <c r="A311" s="47"/>
      <c r="B311" s="96" t="s">
        <v>57</v>
      </c>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96">
        <v>0</v>
      </c>
      <c r="Y311" s="195">
        <v>0</v>
      </c>
      <c r="Z311" s="97">
        <v>0</v>
      </c>
      <c r="AA311" s="195">
        <v>0</v>
      </c>
      <c r="AB311" s="40"/>
      <c r="AC311" s="43"/>
      <c r="AD311" s="22"/>
    </row>
    <row r="312" spans="1:30" s="23" customFormat="1" x14ac:dyDescent="0.35">
      <c r="A312" s="47"/>
      <c r="B312" s="96" t="s">
        <v>96</v>
      </c>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96">
        <v>0</v>
      </c>
      <c r="Y312" s="195">
        <v>0</v>
      </c>
      <c r="Z312" s="97">
        <v>0</v>
      </c>
      <c r="AA312" s="195">
        <v>0</v>
      </c>
      <c r="AB312" s="40"/>
      <c r="AC312" s="43"/>
      <c r="AD312" s="22"/>
    </row>
    <row r="313" spans="1:30" s="23" customFormat="1" x14ac:dyDescent="0.35">
      <c r="A313" s="47"/>
      <c r="B313" s="96" t="s">
        <v>97</v>
      </c>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96">
        <v>0</v>
      </c>
      <c r="Y313" s="195">
        <v>0</v>
      </c>
      <c r="Z313" s="97">
        <v>0</v>
      </c>
      <c r="AA313" s="195">
        <v>0</v>
      </c>
      <c r="AB313" s="40"/>
      <c r="AC313" s="43"/>
      <c r="AD313" s="22"/>
    </row>
    <row r="314" spans="1:30" s="23" customFormat="1" x14ac:dyDescent="0.35">
      <c r="A314" s="47"/>
      <c r="B314" s="96" t="s">
        <v>98</v>
      </c>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96">
        <v>0</v>
      </c>
      <c r="Y314" s="195">
        <v>0</v>
      </c>
      <c r="Z314" s="97">
        <v>0</v>
      </c>
      <c r="AA314" s="195">
        <v>0</v>
      </c>
      <c r="AB314" s="40"/>
      <c r="AC314" s="43"/>
      <c r="AD314" s="22"/>
    </row>
    <row r="315" spans="1:30" s="23" customFormat="1" x14ac:dyDescent="0.35">
      <c r="A315" s="47"/>
      <c r="B315" s="96" t="s">
        <v>99</v>
      </c>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96">
        <v>0</v>
      </c>
      <c r="Y315" s="195">
        <v>0</v>
      </c>
      <c r="Z315" s="97">
        <v>0</v>
      </c>
      <c r="AA315" s="195">
        <v>0</v>
      </c>
      <c r="AB315" s="40"/>
      <c r="AC315" s="43"/>
      <c r="AD315" s="22"/>
    </row>
    <row r="316" spans="1:30" s="23" customFormat="1" x14ac:dyDescent="0.35">
      <c r="A316" s="47"/>
      <c r="B316" s="96" t="s">
        <v>100</v>
      </c>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96">
        <v>0</v>
      </c>
      <c r="Y316" s="195">
        <v>0</v>
      </c>
      <c r="Z316" s="97">
        <v>0</v>
      </c>
      <c r="AA316" s="195">
        <v>0</v>
      </c>
      <c r="AB316" s="40"/>
      <c r="AC316" s="43"/>
      <c r="AD316" s="22"/>
    </row>
    <row r="317" spans="1:30" s="23" customFormat="1" x14ac:dyDescent="0.35">
      <c r="A317" s="47"/>
      <c r="B317" s="96"/>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96"/>
      <c r="Y317" s="195"/>
      <c r="Z317" s="97"/>
      <c r="AA317" s="195"/>
      <c r="AB317" s="40"/>
      <c r="AC317" s="43"/>
      <c r="AD317" s="22"/>
    </row>
    <row r="318" spans="1:30" s="23" customFormat="1" x14ac:dyDescent="0.35">
      <c r="A318" s="47"/>
      <c r="B318" s="40" t="s">
        <v>76</v>
      </c>
      <c r="C318" s="40"/>
      <c r="D318" s="201"/>
      <c r="E318" s="201"/>
      <c r="F318" s="201"/>
      <c r="G318" s="201"/>
      <c r="H318" s="201"/>
      <c r="I318" s="201"/>
      <c r="J318" s="201"/>
      <c r="K318" s="201"/>
      <c r="L318" s="201"/>
      <c r="M318" s="201"/>
      <c r="N318" s="201"/>
      <c r="O318" s="201"/>
      <c r="P318" s="201"/>
      <c r="Q318" s="201"/>
      <c r="R318" s="201"/>
      <c r="S318" s="201"/>
      <c r="T318" s="201"/>
      <c r="U318" s="201"/>
      <c r="V318" s="201"/>
      <c r="W318" s="201"/>
      <c r="X318" s="96">
        <f>SUM(X309:X317)</f>
        <v>0</v>
      </c>
      <c r="Y318" s="195">
        <f>SUM(Y309:Y317)</f>
        <v>0</v>
      </c>
      <c r="Z318" s="97">
        <f>SUM(Z309:Z317)</f>
        <v>0</v>
      </c>
      <c r="AA318" s="195">
        <f>SUM(AA309:AA317)</f>
        <v>0</v>
      </c>
      <c r="AB318" s="40"/>
      <c r="AC318" s="43"/>
      <c r="AD318" s="22"/>
    </row>
    <row r="319" spans="1:30" s="23" customFormat="1" x14ac:dyDescent="0.35">
      <c r="A319" s="47"/>
      <c r="B319" s="40"/>
      <c r="C319" s="40"/>
      <c r="D319" s="201"/>
      <c r="E319" s="201"/>
      <c r="F319" s="201"/>
      <c r="G319" s="201"/>
      <c r="H319" s="201"/>
      <c r="I319" s="201"/>
      <c r="J319" s="201"/>
      <c r="K319" s="201"/>
      <c r="L319" s="201"/>
      <c r="M319" s="201"/>
      <c r="N319" s="201"/>
      <c r="O319" s="201"/>
      <c r="P319" s="201"/>
      <c r="Q319" s="201"/>
      <c r="R319" s="201"/>
      <c r="S319" s="201"/>
      <c r="T319" s="201"/>
      <c r="U319" s="201"/>
      <c r="V319" s="201"/>
      <c r="W319" s="201"/>
      <c r="X319" s="96"/>
      <c r="Y319" s="195"/>
      <c r="Z319" s="97"/>
      <c r="AA319" s="195"/>
      <c r="AB319" s="40"/>
      <c r="AC319" s="43"/>
      <c r="AD319" s="22"/>
    </row>
    <row r="320" spans="1:30" s="23" customFormat="1" x14ac:dyDescent="0.35">
      <c r="A320" s="237"/>
      <c r="B320" s="238" t="s">
        <v>268</v>
      </c>
      <c r="C320" s="238"/>
      <c r="D320" s="238"/>
      <c r="E320" s="238"/>
      <c r="F320" s="238"/>
      <c r="G320" s="238"/>
      <c r="H320" s="238"/>
      <c r="I320" s="238"/>
      <c r="J320" s="238"/>
      <c r="K320" s="238"/>
      <c r="L320" s="238"/>
      <c r="M320" s="238"/>
      <c r="N320" s="238"/>
      <c r="O320" s="238"/>
      <c r="P320" s="238"/>
      <c r="Q320" s="238"/>
      <c r="R320" s="238"/>
      <c r="S320" s="238"/>
      <c r="T320" s="238"/>
      <c r="U320" s="238"/>
      <c r="V320" s="238"/>
      <c r="W320" s="238"/>
      <c r="X320" s="247" t="s">
        <v>65</v>
      </c>
      <c r="Y320" s="248" t="s">
        <v>66</v>
      </c>
      <c r="Z320" s="247" t="s">
        <v>71</v>
      </c>
      <c r="AA320" s="248" t="s">
        <v>66</v>
      </c>
      <c r="AB320" s="238"/>
      <c r="AC320" s="238"/>
      <c r="AD320" s="22"/>
    </row>
    <row r="321" spans="1:30" s="23" customFormat="1" x14ac:dyDescent="0.35">
      <c r="A321" s="251"/>
      <c r="B321" s="252" t="s">
        <v>263</v>
      </c>
      <c r="C321" s="40"/>
      <c r="D321" s="201"/>
      <c r="E321" s="201"/>
      <c r="F321" s="201"/>
      <c r="G321" s="201"/>
      <c r="H321" s="201"/>
      <c r="I321" s="201"/>
      <c r="J321" s="201"/>
      <c r="K321" s="201"/>
      <c r="L321" s="201"/>
      <c r="M321" s="201"/>
      <c r="N321" s="201"/>
      <c r="O321" s="201"/>
      <c r="P321" s="201"/>
      <c r="Q321" s="201"/>
      <c r="R321" s="201"/>
      <c r="S321" s="201"/>
      <c r="T321" s="201"/>
      <c r="U321" s="201"/>
      <c r="V321" s="201"/>
      <c r="W321" s="201"/>
      <c r="X321" s="254">
        <v>0</v>
      </c>
      <c r="Y321" s="255">
        <v>0</v>
      </c>
      <c r="Z321" s="256">
        <v>0</v>
      </c>
      <c r="AA321" s="255">
        <v>0</v>
      </c>
      <c r="AB321" s="40"/>
      <c r="AC321" s="43"/>
      <c r="AD321" s="22"/>
    </row>
    <row r="322" spans="1:30" s="23" customFormat="1" x14ac:dyDescent="0.35">
      <c r="A322" s="251"/>
      <c r="B322" s="252" t="s">
        <v>264</v>
      </c>
      <c r="C322" s="40"/>
      <c r="D322" s="201"/>
      <c r="E322" s="201"/>
      <c r="F322" s="201"/>
      <c r="G322" s="201"/>
      <c r="H322" s="201"/>
      <c r="I322" s="201"/>
      <c r="J322" s="201"/>
      <c r="K322" s="201"/>
      <c r="L322" s="201"/>
      <c r="M322" s="201"/>
      <c r="N322" s="201"/>
      <c r="O322" s="201"/>
      <c r="P322" s="201"/>
      <c r="Q322" s="201"/>
      <c r="R322" s="201"/>
      <c r="S322" s="201"/>
      <c r="T322" s="201"/>
      <c r="U322" s="201"/>
      <c r="V322" s="201"/>
      <c r="W322" s="201"/>
      <c r="X322" s="254">
        <v>0</v>
      </c>
      <c r="Y322" s="255">
        <v>0</v>
      </c>
      <c r="Z322" s="256">
        <v>0</v>
      </c>
      <c r="AA322" s="255">
        <v>0</v>
      </c>
      <c r="AB322" s="40"/>
      <c r="AC322" s="43"/>
      <c r="AD322" s="22"/>
    </row>
    <row r="323" spans="1:30" s="23" customFormat="1" x14ac:dyDescent="0.35">
      <c r="A323" s="251"/>
      <c r="B323" s="252" t="s">
        <v>265</v>
      </c>
      <c r="C323" s="40"/>
      <c r="D323" s="201"/>
      <c r="E323" s="201"/>
      <c r="F323" s="201"/>
      <c r="G323" s="201"/>
      <c r="H323" s="201"/>
      <c r="I323" s="201"/>
      <c r="J323" s="201"/>
      <c r="K323" s="201"/>
      <c r="L323" s="201"/>
      <c r="M323" s="201"/>
      <c r="N323" s="201"/>
      <c r="O323" s="201"/>
      <c r="P323" s="201"/>
      <c r="Q323" s="201"/>
      <c r="R323" s="201"/>
      <c r="S323" s="201"/>
      <c r="T323" s="201"/>
      <c r="U323" s="201"/>
      <c r="V323" s="201"/>
      <c r="W323" s="201"/>
      <c r="X323" s="254">
        <v>0</v>
      </c>
      <c r="Y323" s="255">
        <v>0</v>
      </c>
      <c r="Z323" s="256">
        <v>0</v>
      </c>
      <c r="AA323" s="255">
        <v>0</v>
      </c>
      <c r="AB323" s="40"/>
      <c r="AC323" s="43"/>
      <c r="AD323" s="22"/>
    </row>
    <row r="324" spans="1:30" s="23" customFormat="1" x14ac:dyDescent="0.35">
      <c r="A324" s="251"/>
      <c r="B324" s="252" t="s">
        <v>266</v>
      </c>
      <c r="C324" s="40"/>
      <c r="D324" s="201"/>
      <c r="E324" s="201"/>
      <c r="F324" s="201"/>
      <c r="G324" s="201"/>
      <c r="H324" s="201"/>
      <c r="I324" s="201"/>
      <c r="J324" s="201"/>
      <c r="K324" s="201"/>
      <c r="L324" s="201"/>
      <c r="M324" s="201"/>
      <c r="N324" s="201"/>
      <c r="O324" s="201"/>
      <c r="P324" s="201"/>
      <c r="Q324" s="201"/>
      <c r="R324" s="201"/>
      <c r="S324" s="201"/>
      <c r="T324" s="201"/>
      <c r="U324" s="201"/>
      <c r="V324" s="201"/>
      <c r="W324" s="201"/>
      <c r="X324" s="254">
        <v>0</v>
      </c>
      <c r="Y324" s="255">
        <v>0</v>
      </c>
      <c r="Z324" s="256">
        <v>0</v>
      </c>
      <c r="AA324" s="255">
        <v>0</v>
      </c>
      <c r="AB324" s="40"/>
      <c r="AC324" s="43"/>
      <c r="AD324" s="22"/>
    </row>
    <row r="325" spans="1:30" s="23" customFormat="1" x14ac:dyDescent="0.35">
      <c r="A325" s="251"/>
      <c r="B325" s="252" t="s">
        <v>267</v>
      </c>
      <c r="C325" s="40"/>
      <c r="D325" s="201"/>
      <c r="E325" s="201"/>
      <c r="F325" s="201"/>
      <c r="G325" s="201"/>
      <c r="H325" s="201"/>
      <c r="I325" s="201"/>
      <c r="J325" s="201"/>
      <c r="K325" s="201"/>
      <c r="L325" s="201"/>
      <c r="M325" s="201"/>
      <c r="N325" s="201"/>
      <c r="O325" s="201"/>
      <c r="P325" s="201"/>
      <c r="Q325" s="201"/>
      <c r="R325" s="201"/>
      <c r="S325" s="201"/>
      <c r="T325" s="201"/>
      <c r="U325" s="201"/>
      <c r="V325" s="201"/>
      <c r="W325" s="201"/>
      <c r="X325" s="254">
        <v>0</v>
      </c>
      <c r="Y325" s="255">
        <v>0</v>
      </c>
      <c r="Z325" s="256">
        <v>0</v>
      </c>
      <c r="AA325" s="255">
        <v>0</v>
      </c>
      <c r="AB325" s="40"/>
      <c r="AC325" s="43"/>
      <c r="AD325" s="22"/>
    </row>
    <row r="326" spans="1:30" s="23" customFormat="1" x14ac:dyDescent="0.35">
      <c r="A326" s="251"/>
      <c r="B326" s="253" t="s">
        <v>269</v>
      </c>
      <c r="C326" s="40"/>
      <c r="D326" s="201"/>
      <c r="E326" s="201"/>
      <c r="F326" s="201"/>
      <c r="G326" s="201"/>
      <c r="H326" s="201"/>
      <c r="I326" s="201"/>
      <c r="J326" s="201"/>
      <c r="K326" s="201"/>
      <c r="L326" s="201"/>
      <c r="M326" s="201"/>
      <c r="N326" s="201"/>
      <c r="O326" s="201"/>
      <c r="P326" s="201"/>
      <c r="Q326" s="201"/>
      <c r="R326" s="201"/>
      <c r="S326" s="201"/>
      <c r="T326" s="201"/>
      <c r="U326" s="201"/>
      <c r="V326" s="201"/>
      <c r="W326" s="201"/>
      <c r="X326" s="254">
        <v>0</v>
      </c>
      <c r="Y326" s="255">
        <v>0</v>
      </c>
      <c r="Z326" s="256">
        <v>0</v>
      </c>
      <c r="AA326" s="255">
        <v>0</v>
      </c>
      <c r="AB326" s="40"/>
      <c r="AC326" s="43"/>
      <c r="AD326" s="22"/>
    </row>
    <row r="327" spans="1:30" s="23" customFormat="1" x14ac:dyDescent="0.35">
      <c r="A327" s="251"/>
      <c r="B327" s="252"/>
      <c r="C327" s="40"/>
      <c r="D327" s="201"/>
      <c r="E327" s="201"/>
      <c r="F327" s="201"/>
      <c r="G327" s="201"/>
      <c r="H327" s="201"/>
      <c r="I327" s="201"/>
      <c r="J327" s="201"/>
      <c r="K327" s="201"/>
      <c r="L327" s="201"/>
      <c r="M327" s="201"/>
      <c r="N327" s="201"/>
      <c r="O327" s="201"/>
      <c r="P327" s="201"/>
      <c r="Q327" s="201"/>
      <c r="R327" s="201"/>
      <c r="S327" s="201"/>
      <c r="T327" s="201"/>
      <c r="U327" s="201"/>
      <c r="V327" s="201"/>
      <c r="W327" s="201"/>
      <c r="X327" s="254"/>
      <c r="Y327" s="255"/>
      <c r="Z327" s="256"/>
      <c r="AA327" s="255"/>
      <c r="AB327" s="40"/>
      <c r="AC327" s="43"/>
      <c r="AD327" s="22"/>
    </row>
    <row r="328" spans="1:30" s="23" customFormat="1" x14ac:dyDescent="0.35">
      <c r="A328" s="251"/>
      <c r="B328" s="252" t="s">
        <v>76</v>
      </c>
      <c r="C328" s="40"/>
      <c r="D328" s="201"/>
      <c r="E328" s="201"/>
      <c r="F328" s="201"/>
      <c r="G328" s="201"/>
      <c r="H328" s="201"/>
      <c r="I328" s="201"/>
      <c r="J328" s="201"/>
      <c r="K328" s="201"/>
      <c r="L328" s="201"/>
      <c r="M328" s="201"/>
      <c r="N328" s="201"/>
      <c r="O328" s="201"/>
      <c r="P328" s="201"/>
      <c r="Q328" s="201"/>
      <c r="R328" s="201"/>
      <c r="S328" s="201"/>
      <c r="T328" s="201"/>
      <c r="U328" s="201"/>
      <c r="V328" s="201"/>
      <c r="W328" s="201"/>
      <c r="X328" s="254">
        <f>SUM(X321:X327)</f>
        <v>0</v>
      </c>
      <c r="Y328" s="255">
        <f>SUM(Y321:Y326)</f>
        <v>0</v>
      </c>
      <c r="Z328" s="256">
        <f>SUM(Z321:Z326)</f>
        <v>0</v>
      </c>
      <c r="AA328" s="255">
        <f>SUM(AA321:AA327)</f>
        <v>0</v>
      </c>
      <c r="AB328" s="40"/>
      <c r="AC328" s="43"/>
      <c r="AD328" s="22"/>
    </row>
    <row r="329" spans="1:30" x14ac:dyDescent="0.35">
      <c r="A329" s="7"/>
      <c r="B329" s="98"/>
      <c r="C329" s="98"/>
      <c r="D329" s="202"/>
      <c r="E329" s="202"/>
      <c r="F329" s="202"/>
      <c r="G329" s="202"/>
      <c r="H329" s="202"/>
      <c r="I329" s="202"/>
      <c r="J329" s="202"/>
      <c r="K329" s="202"/>
      <c r="L329" s="202"/>
      <c r="M329" s="202"/>
      <c r="N329" s="202"/>
      <c r="O329" s="202"/>
      <c r="P329" s="202"/>
      <c r="Q329" s="202"/>
      <c r="R329" s="202"/>
      <c r="S329" s="202"/>
      <c r="T329" s="202"/>
      <c r="U329" s="202"/>
      <c r="V329" s="202"/>
      <c r="W329" s="202"/>
      <c r="X329" s="99"/>
      <c r="Y329" s="203"/>
      <c r="Z329" s="204"/>
      <c r="AA329" s="203"/>
      <c r="AB329" s="98"/>
      <c r="AC329" s="10"/>
      <c r="AD329" s="5"/>
    </row>
    <row r="330" spans="1:30" x14ac:dyDescent="0.35">
      <c r="A330" s="33"/>
      <c r="B330" s="101" t="s">
        <v>102</v>
      </c>
      <c r="C330" s="34"/>
      <c r="D330" s="205"/>
      <c r="E330" s="205"/>
      <c r="F330" s="205"/>
      <c r="G330" s="205"/>
      <c r="H330" s="205"/>
      <c r="I330" s="205"/>
      <c r="J330" s="205"/>
      <c r="K330" s="205"/>
      <c r="L330" s="205"/>
      <c r="M330" s="205"/>
      <c r="N330" s="205"/>
      <c r="O330" s="205"/>
      <c r="P330" s="205"/>
      <c r="Q330" s="205"/>
      <c r="R330" s="205"/>
      <c r="S330" s="205"/>
      <c r="T330" s="205"/>
      <c r="U330" s="205"/>
      <c r="V330" s="205"/>
      <c r="W330" s="205"/>
      <c r="X330" s="151" t="s">
        <v>65</v>
      </c>
      <c r="Y330" s="102" t="s">
        <v>66</v>
      </c>
      <c r="Z330" s="151" t="s">
        <v>71</v>
      </c>
      <c r="AA330" s="102" t="s">
        <v>66</v>
      </c>
      <c r="AB330" s="34"/>
      <c r="AC330" s="36"/>
      <c r="AD330" s="5"/>
    </row>
    <row r="331" spans="1:30" s="23" customFormat="1" x14ac:dyDescent="0.35">
      <c r="A331" s="18"/>
      <c r="B331" s="105" t="s">
        <v>55</v>
      </c>
      <c r="C331" s="37"/>
      <c r="D331" s="206"/>
      <c r="E331" s="206"/>
      <c r="F331" s="206"/>
      <c r="G331" s="206"/>
      <c r="H331" s="206"/>
      <c r="I331" s="206"/>
      <c r="J331" s="206"/>
      <c r="K331" s="206"/>
      <c r="L331" s="206"/>
      <c r="M331" s="206"/>
      <c r="N331" s="206"/>
      <c r="O331" s="206"/>
      <c r="P331" s="206"/>
      <c r="Q331" s="206"/>
      <c r="R331" s="206"/>
      <c r="S331" s="206"/>
      <c r="T331" s="206"/>
      <c r="U331" s="206"/>
      <c r="V331" s="206"/>
      <c r="W331" s="206"/>
      <c r="X331" s="105">
        <v>0</v>
      </c>
      <c r="Y331" s="189">
        <v>0</v>
      </c>
      <c r="Z331" s="106">
        <v>0</v>
      </c>
      <c r="AA331" s="189">
        <v>0</v>
      </c>
      <c r="AB331" s="37"/>
      <c r="AC331" s="21"/>
      <c r="AD331" s="22"/>
    </row>
    <row r="332" spans="1:30" s="23" customFormat="1" x14ac:dyDescent="0.35">
      <c r="A332" s="47"/>
      <c r="B332" s="96" t="s">
        <v>56</v>
      </c>
      <c r="C332" s="40"/>
      <c r="D332" s="201"/>
      <c r="E332" s="201"/>
      <c r="F332" s="201"/>
      <c r="G332" s="201"/>
      <c r="H332" s="201"/>
      <c r="I332" s="201"/>
      <c r="J332" s="201"/>
      <c r="K332" s="201"/>
      <c r="L332" s="201"/>
      <c r="M332" s="201"/>
      <c r="N332" s="201"/>
      <c r="O332" s="201"/>
      <c r="P332" s="201"/>
      <c r="Q332" s="201"/>
      <c r="R332" s="201"/>
      <c r="S332" s="201"/>
      <c r="T332" s="201"/>
      <c r="U332" s="201"/>
      <c r="V332" s="201"/>
      <c r="W332" s="201"/>
      <c r="X332" s="96">
        <v>0</v>
      </c>
      <c r="Y332" s="195">
        <v>0</v>
      </c>
      <c r="Z332" s="97">
        <v>0</v>
      </c>
      <c r="AA332" s="195">
        <v>0</v>
      </c>
      <c r="AB332" s="40"/>
      <c r="AC332" s="43"/>
      <c r="AD332" s="22"/>
    </row>
    <row r="333" spans="1:30" s="23" customFormat="1" x14ac:dyDescent="0.35">
      <c r="A333" s="47"/>
      <c r="B333" s="96" t="s">
        <v>57</v>
      </c>
      <c r="C333" s="40"/>
      <c r="D333" s="201"/>
      <c r="E333" s="201"/>
      <c r="F333" s="201"/>
      <c r="G333" s="201"/>
      <c r="H333" s="201"/>
      <c r="I333" s="201"/>
      <c r="J333" s="201"/>
      <c r="K333" s="201"/>
      <c r="L333" s="201"/>
      <c r="M333" s="201"/>
      <c r="N333" s="201"/>
      <c r="O333" s="201"/>
      <c r="P333" s="201"/>
      <c r="Q333" s="201"/>
      <c r="R333" s="201"/>
      <c r="S333" s="201"/>
      <c r="T333" s="201"/>
      <c r="U333" s="201"/>
      <c r="V333" s="201"/>
      <c r="W333" s="201"/>
      <c r="X333" s="96">
        <v>0</v>
      </c>
      <c r="Y333" s="195">
        <v>0</v>
      </c>
      <c r="Z333" s="97">
        <v>0</v>
      </c>
      <c r="AA333" s="195">
        <v>0</v>
      </c>
      <c r="AB333" s="40"/>
      <c r="AC333" s="43"/>
      <c r="AD333" s="22"/>
    </row>
    <row r="334" spans="1:30" s="23" customFormat="1" x14ac:dyDescent="0.35">
      <c r="A334" s="47"/>
      <c r="B334" s="96" t="s">
        <v>96</v>
      </c>
      <c r="C334" s="40"/>
      <c r="D334" s="201"/>
      <c r="E334" s="201"/>
      <c r="F334" s="201"/>
      <c r="G334" s="201"/>
      <c r="H334" s="201"/>
      <c r="I334" s="201"/>
      <c r="J334" s="201"/>
      <c r="K334" s="201"/>
      <c r="L334" s="201"/>
      <c r="M334" s="201"/>
      <c r="N334" s="201"/>
      <c r="O334" s="201"/>
      <c r="P334" s="201"/>
      <c r="Q334" s="201"/>
      <c r="R334" s="201"/>
      <c r="S334" s="201"/>
      <c r="T334" s="201"/>
      <c r="U334" s="201"/>
      <c r="V334" s="201"/>
      <c r="W334" s="201"/>
      <c r="X334" s="96">
        <v>0</v>
      </c>
      <c r="Y334" s="195">
        <v>0</v>
      </c>
      <c r="Z334" s="97">
        <v>0</v>
      </c>
      <c r="AA334" s="195">
        <v>0</v>
      </c>
      <c r="AB334" s="40"/>
      <c r="AC334" s="43"/>
      <c r="AD334" s="22"/>
    </row>
    <row r="335" spans="1:30" s="23" customFormat="1" x14ac:dyDescent="0.35">
      <c r="A335" s="47"/>
      <c r="B335" s="96" t="s">
        <v>97</v>
      </c>
      <c r="C335" s="40"/>
      <c r="D335" s="201"/>
      <c r="E335" s="201"/>
      <c r="F335" s="201"/>
      <c r="G335" s="201"/>
      <c r="H335" s="201"/>
      <c r="I335" s="201"/>
      <c r="J335" s="201"/>
      <c r="K335" s="201"/>
      <c r="L335" s="201"/>
      <c r="M335" s="201"/>
      <c r="N335" s="201"/>
      <c r="O335" s="201"/>
      <c r="P335" s="201"/>
      <c r="Q335" s="201"/>
      <c r="R335" s="201"/>
      <c r="S335" s="201"/>
      <c r="T335" s="201"/>
      <c r="U335" s="201"/>
      <c r="V335" s="201"/>
      <c r="W335" s="201"/>
      <c r="X335" s="96">
        <v>0</v>
      </c>
      <c r="Y335" s="195">
        <v>0</v>
      </c>
      <c r="Z335" s="97">
        <v>0</v>
      </c>
      <c r="AA335" s="195">
        <v>0</v>
      </c>
      <c r="AB335" s="40"/>
      <c r="AC335" s="43"/>
      <c r="AD335" s="22"/>
    </row>
    <row r="336" spans="1:30" s="23" customFormat="1" x14ac:dyDescent="0.35">
      <c r="A336" s="47"/>
      <c r="B336" s="96" t="s">
        <v>98</v>
      </c>
      <c r="C336" s="40"/>
      <c r="D336" s="201"/>
      <c r="E336" s="201"/>
      <c r="F336" s="201"/>
      <c r="G336" s="201"/>
      <c r="H336" s="201"/>
      <c r="I336" s="201"/>
      <c r="J336" s="201"/>
      <c r="K336" s="201"/>
      <c r="L336" s="201"/>
      <c r="M336" s="201"/>
      <c r="N336" s="201"/>
      <c r="O336" s="201"/>
      <c r="P336" s="201"/>
      <c r="Q336" s="201"/>
      <c r="R336" s="201"/>
      <c r="S336" s="201"/>
      <c r="T336" s="201"/>
      <c r="U336" s="201"/>
      <c r="V336" s="201"/>
      <c r="W336" s="201"/>
      <c r="X336" s="96">
        <v>0</v>
      </c>
      <c r="Y336" s="195">
        <v>0</v>
      </c>
      <c r="Z336" s="97">
        <v>0</v>
      </c>
      <c r="AA336" s="195">
        <v>0</v>
      </c>
      <c r="AB336" s="40"/>
      <c r="AC336" s="43"/>
      <c r="AD336" s="22"/>
    </row>
    <row r="337" spans="1:30" s="23" customFormat="1" x14ac:dyDescent="0.35">
      <c r="A337" s="47"/>
      <c r="B337" s="96" t="s">
        <v>99</v>
      </c>
      <c r="C337" s="40"/>
      <c r="D337" s="201"/>
      <c r="E337" s="201"/>
      <c r="F337" s="201"/>
      <c r="G337" s="201"/>
      <c r="H337" s="201"/>
      <c r="I337" s="201"/>
      <c r="J337" s="201"/>
      <c r="K337" s="201"/>
      <c r="L337" s="201"/>
      <c r="M337" s="201"/>
      <c r="N337" s="201"/>
      <c r="O337" s="201"/>
      <c r="P337" s="201"/>
      <c r="Q337" s="201"/>
      <c r="R337" s="201"/>
      <c r="S337" s="201"/>
      <c r="T337" s="201"/>
      <c r="U337" s="201"/>
      <c r="V337" s="201"/>
      <c r="W337" s="201"/>
      <c r="X337" s="96">
        <v>0</v>
      </c>
      <c r="Y337" s="195">
        <v>0</v>
      </c>
      <c r="Z337" s="97">
        <v>0</v>
      </c>
      <c r="AA337" s="195">
        <v>0</v>
      </c>
      <c r="AB337" s="40"/>
      <c r="AC337" s="43"/>
      <c r="AD337" s="22"/>
    </row>
    <row r="338" spans="1:30" s="23" customFormat="1" x14ac:dyDescent="0.35">
      <c r="A338" s="47"/>
      <c r="B338" s="96" t="s">
        <v>100</v>
      </c>
      <c r="C338" s="40"/>
      <c r="D338" s="201"/>
      <c r="E338" s="201"/>
      <c r="F338" s="201"/>
      <c r="G338" s="201"/>
      <c r="H338" s="201"/>
      <c r="I338" s="201"/>
      <c r="J338" s="201"/>
      <c r="K338" s="201"/>
      <c r="L338" s="201"/>
      <c r="M338" s="201"/>
      <c r="N338" s="201"/>
      <c r="O338" s="201"/>
      <c r="P338" s="201"/>
      <c r="Q338" s="201"/>
      <c r="R338" s="201"/>
      <c r="S338" s="201"/>
      <c r="T338" s="201"/>
      <c r="U338" s="201"/>
      <c r="V338" s="201"/>
      <c r="W338" s="201"/>
      <c r="X338" s="96">
        <v>0</v>
      </c>
      <c r="Y338" s="195">
        <v>0</v>
      </c>
      <c r="Z338" s="97">
        <v>0</v>
      </c>
      <c r="AA338" s="195">
        <v>0</v>
      </c>
      <c r="AB338" s="40"/>
      <c r="AC338" s="43"/>
      <c r="AD338" s="22"/>
    </row>
    <row r="339" spans="1:30" s="23" customFormat="1" x14ac:dyDescent="0.35">
      <c r="A339" s="47"/>
      <c r="B339" s="96"/>
      <c r="C339" s="40"/>
      <c r="D339" s="201"/>
      <c r="E339" s="201"/>
      <c r="F339" s="201"/>
      <c r="G339" s="201"/>
      <c r="H339" s="201"/>
      <c r="I339" s="201"/>
      <c r="J339" s="201"/>
      <c r="K339" s="201"/>
      <c r="L339" s="201"/>
      <c r="M339" s="201"/>
      <c r="N339" s="201"/>
      <c r="O339" s="201"/>
      <c r="P339" s="201"/>
      <c r="Q339" s="201"/>
      <c r="R339" s="201"/>
      <c r="S339" s="201"/>
      <c r="T339" s="201"/>
      <c r="U339" s="201"/>
      <c r="V339" s="201"/>
      <c r="W339" s="201"/>
      <c r="X339" s="96"/>
      <c r="Y339" s="195"/>
      <c r="Z339" s="97"/>
      <c r="AA339" s="195"/>
      <c r="AB339" s="40"/>
      <c r="AC339" s="43"/>
      <c r="AD339" s="22"/>
    </row>
    <row r="340" spans="1:30" s="23" customFormat="1" x14ac:dyDescent="0.35">
      <c r="A340" s="47"/>
      <c r="B340" s="40" t="s">
        <v>76</v>
      </c>
      <c r="C340" s="40"/>
      <c r="D340" s="201"/>
      <c r="E340" s="201"/>
      <c r="F340" s="201"/>
      <c r="G340" s="201"/>
      <c r="H340" s="201"/>
      <c r="I340" s="201"/>
      <c r="J340" s="201"/>
      <c r="K340" s="201"/>
      <c r="L340" s="201"/>
      <c r="M340" s="201"/>
      <c r="N340" s="201"/>
      <c r="O340" s="201"/>
      <c r="P340" s="201"/>
      <c r="Q340" s="201"/>
      <c r="R340" s="201"/>
      <c r="S340" s="201"/>
      <c r="T340" s="201"/>
      <c r="U340" s="201"/>
      <c r="V340" s="201"/>
      <c r="W340" s="201"/>
      <c r="X340" s="96">
        <f>SUM(X331:X338)</f>
        <v>0</v>
      </c>
      <c r="Y340" s="195">
        <f>SUM(Y331:Y338)</f>
        <v>0</v>
      </c>
      <c r="Z340" s="97">
        <f>SUM(Z331:Z338)</f>
        <v>0</v>
      </c>
      <c r="AA340" s="195">
        <f>SUM(AA331:AA338)</f>
        <v>0</v>
      </c>
      <c r="AB340" s="40"/>
      <c r="AC340" s="43"/>
      <c r="AD340" s="22"/>
    </row>
    <row r="341" spans="1:30" s="23" customFormat="1" x14ac:dyDescent="0.35">
      <c r="A341" s="239"/>
      <c r="B341" s="240"/>
      <c r="C341" s="240"/>
      <c r="D341" s="240"/>
      <c r="E341" s="240"/>
      <c r="F341" s="240"/>
      <c r="G341" s="240"/>
      <c r="H341" s="241"/>
      <c r="I341" s="241"/>
      <c r="J341" s="241"/>
      <c r="K341" s="241"/>
      <c r="L341" s="241"/>
      <c r="M341" s="241"/>
      <c r="N341" s="241"/>
      <c r="O341" s="241"/>
      <c r="P341" s="242"/>
      <c r="Q341" s="201"/>
      <c r="R341" s="201"/>
      <c r="S341" s="201"/>
      <c r="T341" s="201"/>
      <c r="U341" s="201"/>
      <c r="V341" s="201"/>
      <c r="W341" s="201"/>
      <c r="X341" s="263"/>
      <c r="Y341" s="199"/>
      <c r="Z341" s="264"/>
      <c r="AA341" s="199"/>
      <c r="AB341" s="260"/>
      <c r="AC341" s="43"/>
      <c r="AD341" s="22"/>
    </row>
    <row r="342" spans="1:30" s="23" customFormat="1" x14ac:dyDescent="0.35">
      <c r="A342" s="47"/>
      <c r="B342" s="44" t="s">
        <v>133</v>
      </c>
      <c r="C342" s="40"/>
      <c r="D342" s="201"/>
      <c r="E342" s="201"/>
      <c r="F342" s="201"/>
      <c r="G342" s="201"/>
      <c r="H342" s="201"/>
      <c r="I342" s="201"/>
      <c r="J342" s="201"/>
      <c r="K342" s="201"/>
      <c r="L342" s="201"/>
      <c r="M342" s="201"/>
      <c r="N342" s="201"/>
      <c r="O342" s="201"/>
      <c r="P342" s="201"/>
      <c r="Q342" s="201"/>
      <c r="R342" s="201"/>
      <c r="S342" s="201"/>
      <c r="T342" s="201"/>
      <c r="U342" s="201"/>
      <c r="V342" s="201"/>
      <c r="W342" s="201"/>
      <c r="X342" s="207">
        <f>X340+X318+X306</f>
        <v>4146</v>
      </c>
      <c r="Y342" s="195"/>
      <c r="Z342" s="208">
        <f>+Z340+Z318+Z306</f>
        <v>896137</v>
      </c>
      <c r="AA342" s="195"/>
      <c r="AB342" s="40"/>
      <c r="AC342" s="43"/>
      <c r="AD342" s="22"/>
    </row>
    <row r="343" spans="1:30" s="23" customFormat="1" x14ac:dyDescent="0.35">
      <c r="A343" s="47"/>
      <c r="B343" s="284" t="s">
        <v>291</v>
      </c>
      <c r="C343" s="44"/>
      <c r="D343" s="209"/>
      <c r="E343" s="209"/>
      <c r="F343" s="209"/>
      <c r="G343" s="209"/>
      <c r="H343" s="209"/>
      <c r="I343" s="209"/>
      <c r="J343" s="209"/>
      <c r="K343" s="209"/>
      <c r="L343" s="209"/>
      <c r="M343" s="209"/>
      <c r="N343" s="209"/>
      <c r="O343" s="209"/>
      <c r="P343" s="209"/>
      <c r="Q343" s="209"/>
      <c r="R343" s="209"/>
      <c r="S343" s="209"/>
      <c r="T343" s="209"/>
      <c r="U343" s="209"/>
      <c r="V343" s="209"/>
      <c r="W343" s="209"/>
      <c r="X343" s="207"/>
      <c r="Y343" s="210"/>
      <c r="Z343" s="208">
        <f>+AB64+AB63</f>
        <v>3863</v>
      </c>
      <c r="AA343" s="195"/>
      <c r="AB343" s="40"/>
      <c r="AC343" s="43"/>
      <c r="AD343" s="22"/>
    </row>
    <row r="344" spans="1:30" s="23" customFormat="1" x14ac:dyDescent="0.35">
      <c r="A344" s="47"/>
      <c r="B344" s="44" t="s">
        <v>103</v>
      </c>
      <c r="C344" s="44"/>
      <c r="D344" s="209"/>
      <c r="E344" s="209"/>
      <c r="F344" s="209"/>
      <c r="G344" s="209"/>
      <c r="H344" s="209"/>
      <c r="I344" s="209"/>
      <c r="J344" s="209"/>
      <c r="K344" s="209"/>
      <c r="L344" s="209"/>
      <c r="M344" s="209"/>
      <c r="N344" s="209"/>
      <c r="O344" s="209"/>
      <c r="P344" s="209"/>
      <c r="Q344" s="209"/>
      <c r="R344" s="209"/>
      <c r="S344" s="209"/>
      <c r="T344" s="209"/>
      <c r="U344" s="209"/>
      <c r="V344" s="209"/>
      <c r="W344" s="209"/>
      <c r="X344" s="207"/>
      <c r="Y344" s="210"/>
      <c r="Z344" s="208">
        <f>+Z342+Z343</f>
        <v>900000</v>
      </c>
      <c r="AA344" s="195"/>
      <c r="AB344" s="40"/>
      <c r="AC344" s="43"/>
      <c r="AD344" s="22"/>
    </row>
    <row r="345" spans="1:30" s="23" customFormat="1" x14ac:dyDescent="0.35">
      <c r="A345" s="47"/>
      <c r="B345" s="44" t="s">
        <v>235</v>
      </c>
      <c r="C345" s="40"/>
      <c r="D345" s="201"/>
      <c r="E345" s="201"/>
      <c r="F345" s="201"/>
      <c r="G345" s="201"/>
      <c r="H345" s="201"/>
      <c r="I345" s="201"/>
      <c r="J345" s="201"/>
      <c r="K345" s="201"/>
      <c r="L345" s="201"/>
      <c r="M345" s="201"/>
      <c r="N345" s="201"/>
      <c r="O345" s="201"/>
      <c r="P345" s="201"/>
      <c r="Q345" s="201"/>
      <c r="R345" s="201"/>
      <c r="S345" s="201"/>
      <c r="T345" s="201"/>
      <c r="U345" s="201"/>
      <c r="V345" s="201"/>
      <c r="W345" s="201"/>
      <c r="X345" s="207"/>
      <c r="Y345" s="195"/>
      <c r="Z345" s="208">
        <f>+AB66</f>
        <v>900000</v>
      </c>
      <c r="AA345" s="195"/>
      <c r="AB345" s="40"/>
      <c r="AC345" s="43"/>
      <c r="AD345" s="22"/>
    </row>
    <row r="346" spans="1:30" s="23" customFormat="1" x14ac:dyDescent="0.35">
      <c r="A346" s="47"/>
      <c r="B346" s="44"/>
      <c r="C346" s="40"/>
      <c r="D346" s="201"/>
      <c r="E346" s="201"/>
      <c r="F346" s="201"/>
      <c r="G346" s="201"/>
      <c r="H346" s="201"/>
      <c r="I346" s="201"/>
      <c r="J346" s="201"/>
      <c r="K346" s="201"/>
      <c r="L346" s="201"/>
      <c r="M346" s="201"/>
      <c r="N346" s="201"/>
      <c r="O346" s="201"/>
      <c r="P346" s="201"/>
      <c r="Q346" s="201"/>
      <c r="R346" s="201"/>
      <c r="S346" s="201"/>
      <c r="T346" s="201"/>
      <c r="U346" s="201"/>
      <c r="V346" s="201"/>
      <c r="W346" s="201"/>
      <c r="X346" s="207"/>
      <c r="Y346" s="195"/>
      <c r="Z346" s="208"/>
      <c r="AA346" s="195"/>
      <c r="AB346" s="40"/>
      <c r="AC346" s="43"/>
      <c r="AD346" s="22"/>
    </row>
    <row r="347" spans="1:30" s="23" customFormat="1" x14ac:dyDescent="0.35">
      <c r="A347" s="47"/>
      <c r="B347" s="44" t="s">
        <v>273</v>
      </c>
      <c r="C347" s="40"/>
      <c r="D347" s="201"/>
      <c r="E347" s="201"/>
      <c r="F347" s="201"/>
      <c r="G347" s="201"/>
      <c r="H347" s="201"/>
      <c r="I347" s="201"/>
      <c r="J347" s="201"/>
      <c r="K347" s="201"/>
      <c r="L347" s="201"/>
      <c r="M347" s="201"/>
      <c r="N347" s="201"/>
      <c r="O347" s="201"/>
      <c r="P347" s="201"/>
      <c r="Q347" s="201"/>
      <c r="R347" s="201"/>
      <c r="S347" s="201"/>
      <c r="T347" s="201"/>
      <c r="U347" s="201"/>
      <c r="V347" s="201"/>
      <c r="W347" s="201"/>
      <c r="X347" s="207"/>
      <c r="Y347" s="195"/>
      <c r="Z347" s="232">
        <f>(F31+H31+J31+L31+N31)/AB31</f>
        <v>1</v>
      </c>
      <c r="AA347" s="195"/>
      <c r="AB347" s="40"/>
      <c r="AC347" s="43"/>
      <c r="AD347" s="22"/>
    </row>
    <row r="348" spans="1:30" s="23" customFormat="1" x14ac:dyDescent="0.35">
      <c r="A348" s="18"/>
      <c r="B348" s="20"/>
      <c r="C348" s="20"/>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2"/>
      <c r="AA348" s="211"/>
      <c r="AB348" s="20"/>
      <c r="AC348" s="21"/>
      <c r="AD348" s="22"/>
    </row>
    <row r="349" spans="1:30" s="23" customFormat="1" x14ac:dyDescent="0.35">
      <c r="A349" s="18"/>
      <c r="B349" s="19" t="s">
        <v>58</v>
      </c>
      <c r="C349" s="20"/>
      <c r="D349" s="213" t="s">
        <v>62</v>
      </c>
      <c r="E349" s="19"/>
      <c r="F349" s="19" t="s">
        <v>63</v>
      </c>
      <c r="G349" s="20"/>
      <c r="H349" s="19"/>
      <c r="I349" s="20"/>
      <c r="J349" s="20"/>
      <c r="K349" s="20"/>
      <c r="L349" s="20"/>
      <c r="M349" s="20"/>
      <c r="N349" s="20"/>
      <c r="O349" s="20"/>
      <c r="P349" s="20"/>
      <c r="Q349" s="20"/>
      <c r="R349" s="20"/>
      <c r="S349" s="20"/>
      <c r="T349" s="20"/>
      <c r="U349" s="20"/>
      <c r="V349" s="20"/>
      <c r="W349" s="20"/>
      <c r="X349" s="20"/>
      <c r="Y349" s="20"/>
      <c r="Z349" s="20"/>
      <c r="AA349" s="20"/>
      <c r="AB349" s="20"/>
      <c r="AC349" s="21"/>
      <c r="AD349" s="22"/>
    </row>
    <row r="350" spans="1:30" s="23" customFormat="1" x14ac:dyDescent="0.35">
      <c r="A350" s="18"/>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2"/>
    </row>
    <row r="351" spans="1:30" s="23" customFormat="1" x14ac:dyDescent="0.35">
      <c r="A351" s="18"/>
      <c r="B351" s="19" t="s">
        <v>146</v>
      </c>
      <c r="C351" s="19"/>
      <c r="D351" s="214" t="s">
        <v>118</v>
      </c>
      <c r="E351" s="19"/>
      <c r="F351" s="19" t="s">
        <v>163</v>
      </c>
      <c r="G351" s="19"/>
      <c r="H351" s="19"/>
      <c r="I351" s="20"/>
      <c r="J351" s="20"/>
      <c r="K351" s="20"/>
      <c r="L351" s="20"/>
      <c r="M351" s="20"/>
      <c r="N351" s="20"/>
      <c r="O351" s="20"/>
      <c r="P351" s="20"/>
      <c r="Q351" s="20"/>
      <c r="R351" s="20"/>
      <c r="S351" s="20"/>
      <c r="T351" s="20"/>
      <c r="U351" s="20"/>
      <c r="V351" s="20"/>
      <c r="W351" s="20"/>
      <c r="X351" s="20"/>
      <c r="Y351" s="20"/>
      <c r="Z351" s="20"/>
      <c r="AA351" s="20"/>
      <c r="AB351" s="20"/>
      <c r="AC351" s="21"/>
      <c r="AD351" s="22"/>
    </row>
    <row r="352" spans="1:30" s="23" customFormat="1" x14ac:dyDescent="0.35">
      <c r="A352" s="18"/>
      <c r="B352" s="19" t="s">
        <v>147</v>
      </c>
      <c r="C352" s="19"/>
      <c r="D352" s="214" t="s">
        <v>94</v>
      </c>
      <c r="E352" s="19"/>
      <c r="F352" s="19" t="s">
        <v>164</v>
      </c>
      <c r="G352" s="19"/>
      <c r="H352" s="19"/>
      <c r="I352" s="20"/>
      <c r="J352" s="20"/>
      <c r="K352" s="20"/>
      <c r="L352" s="20"/>
      <c r="M352" s="20"/>
      <c r="N352" s="20"/>
      <c r="O352" s="20"/>
      <c r="P352" s="20"/>
      <c r="Q352" s="20"/>
      <c r="R352" s="20"/>
      <c r="S352" s="20"/>
      <c r="T352" s="20"/>
      <c r="U352" s="20"/>
      <c r="V352" s="20"/>
      <c r="W352" s="20"/>
      <c r="X352" s="20"/>
      <c r="Y352" s="20"/>
      <c r="Z352" s="20"/>
      <c r="AA352" s="20"/>
      <c r="AB352" s="20"/>
      <c r="AC352" s="21"/>
      <c r="AD352" s="22"/>
    </row>
    <row r="353" spans="1:30" s="23" customFormat="1" x14ac:dyDescent="0.35">
      <c r="A353" s="18"/>
      <c r="B353" s="19"/>
      <c r="C353" s="19"/>
      <c r="D353" s="214"/>
      <c r="E353" s="19"/>
      <c r="F353" s="19"/>
      <c r="G353" s="19"/>
      <c r="H353" s="19"/>
      <c r="I353" s="20"/>
      <c r="J353" s="20"/>
      <c r="K353" s="20"/>
      <c r="L353" s="20"/>
      <c r="M353" s="20"/>
      <c r="N353" s="20"/>
      <c r="O353" s="20"/>
      <c r="P353" s="20"/>
      <c r="Q353" s="20"/>
      <c r="R353" s="20"/>
      <c r="S353" s="20"/>
      <c r="T353" s="20"/>
      <c r="U353" s="20"/>
      <c r="V353" s="20"/>
      <c r="W353" s="20"/>
      <c r="X353" s="20"/>
      <c r="Y353" s="20"/>
      <c r="Z353" s="20"/>
      <c r="AA353" s="20"/>
      <c r="AB353" s="20"/>
      <c r="AC353" s="21"/>
      <c r="AD353" s="22"/>
    </row>
    <row r="354" spans="1:30" x14ac:dyDescent="0.35">
      <c r="A354" s="215"/>
      <c r="B354" s="243"/>
      <c r="C354" s="216"/>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c r="AA354" s="217"/>
      <c r="AB354" s="217"/>
      <c r="AC354" s="218"/>
      <c r="AD354" s="5"/>
    </row>
    <row r="355" spans="1:30" ht="18.5" x14ac:dyDescent="0.45">
      <c r="A355" s="215"/>
      <c r="B355" s="244" t="s">
        <v>105</v>
      </c>
      <c r="C355" s="216"/>
      <c r="D355" s="217"/>
      <c r="E355" s="217"/>
      <c r="F355" s="217"/>
      <c r="G355" s="217"/>
      <c r="H355" s="217"/>
      <c r="I355" s="217"/>
      <c r="J355" s="217"/>
      <c r="K355" s="217"/>
      <c r="L355" s="217"/>
      <c r="M355" s="217"/>
      <c r="N355" s="217"/>
      <c r="O355" s="217"/>
      <c r="P355" s="245" t="s">
        <v>162</v>
      </c>
      <c r="Q355" s="217"/>
      <c r="R355" s="217"/>
      <c r="S355" s="217"/>
      <c r="T355" s="217"/>
      <c r="U355" s="217"/>
      <c r="V355" s="217"/>
      <c r="W355" s="217"/>
      <c r="X355" s="217"/>
      <c r="Y355" s="217"/>
      <c r="Z355" s="217"/>
      <c r="AA355" s="217"/>
      <c r="AB355" s="217"/>
      <c r="AC355" s="218"/>
      <c r="AD355" s="5"/>
    </row>
    <row r="356" spans="1:30" ht="18.5" x14ac:dyDescent="0.45">
      <c r="A356" s="215"/>
      <c r="B356" s="244"/>
      <c r="C356" s="216"/>
      <c r="D356" s="217"/>
      <c r="E356" s="217"/>
      <c r="F356" s="217"/>
      <c r="G356" s="217"/>
      <c r="H356" s="217"/>
      <c r="I356" s="217"/>
      <c r="J356" s="217"/>
      <c r="K356" s="217"/>
      <c r="L356" s="217"/>
      <c r="M356" s="217"/>
      <c r="N356" s="217"/>
      <c r="O356" s="217"/>
      <c r="P356" s="245"/>
      <c r="Q356" s="217"/>
      <c r="R356" s="217"/>
      <c r="S356" s="217"/>
      <c r="T356" s="217"/>
      <c r="U356" s="217"/>
      <c r="V356" s="217"/>
      <c r="W356" s="217"/>
      <c r="X356" s="217"/>
      <c r="Y356" s="217"/>
      <c r="Z356" s="217"/>
      <c r="AA356" s="217"/>
      <c r="AB356" s="217"/>
      <c r="AC356" s="218"/>
      <c r="AD356" s="5"/>
    </row>
    <row r="357" spans="1:30" ht="19" thickBot="1" x14ac:dyDescent="0.5">
      <c r="A357" s="215"/>
      <c r="B357" s="219" t="str">
        <f>B242</f>
        <v>PM29 INVESTOR REPORT QUARTER ENDING NOVEMBER 2023</v>
      </c>
      <c r="C357" s="216"/>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c r="AA357" s="217"/>
      <c r="AB357" s="217"/>
      <c r="AC357" s="220"/>
      <c r="AD357" s="5"/>
    </row>
    <row r="358" spans="1:30" x14ac:dyDescent="0.35">
      <c r="A358" s="221"/>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row>
    <row r="359" spans="1:30" x14ac:dyDescent="0.35">
      <c r="B359" s="257" t="s">
        <v>318</v>
      </c>
    </row>
    <row r="360" spans="1:30" x14ac:dyDescent="0.35">
      <c r="B360" s="249" t="s">
        <v>325</v>
      </c>
    </row>
    <row r="361" spans="1:30" x14ac:dyDescent="0.35">
      <c r="B361" s="249" t="s">
        <v>343</v>
      </c>
    </row>
    <row r="362" spans="1:30" x14ac:dyDescent="0.35">
      <c r="B362" s="249"/>
    </row>
    <row r="363" spans="1:30" x14ac:dyDescent="0.35">
      <c r="B363" s="290" t="s">
        <v>332</v>
      </c>
    </row>
    <row r="364" spans="1:30" x14ac:dyDescent="0.35">
      <c r="B364" s="249" t="s">
        <v>326</v>
      </c>
    </row>
    <row r="365" spans="1:30" x14ac:dyDescent="0.35">
      <c r="B365" s="249" t="s">
        <v>333</v>
      </c>
    </row>
    <row r="366" spans="1:30" x14ac:dyDescent="0.35">
      <c r="B366" s="249" t="s">
        <v>334</v>
      </c>
    </row>
    <row r="367" spans="1:30" x14ac:dyDescent="0.35">
      <c r="B367" s="249" t="s">
        <v>331</v>
      </c>
    </row>
    <row r="368" spans="1:30" x14ac:dyDescent="0.35">
      <c r="B368" s="249"/>
    </row>
    <row r="369" spans="2:19" x14ac:dyDescent="0.35">
      <c r="B369" s="249" t="s">
        <v>329</v>
      </c>
    </row>
    <row r="370" spans="2:19" x14ac:dyDescent="0.35">
      <c r="B370" s="249" t="s">
        <v>330</v>
      </c>
    </row>
    <row r="371" spans="2:19" x14ac:dyDescent="0.35">
      <c r="B371" s="257"/>
    </row>
    <row r="372" spans="2:19" x14ac:dyDescent="0.35">
      <c r="B372" s="249"/>
    </row>
    <row r="373" spans="2:19" x14ac:dyDescent="0.35">
      <c r="B373" s="249"/>
      <c r="C373" s="250"/>
      <c r="D373" s="250"/>
      <c r="E373" s="250"/>
      <c r="F373" s="250"/>
      <c r="G373" s="250"/>
      <c r="H373" s="250"/>
      <c r="I373" s="250"/>
      <c r="J373" s="250"/>
      <c r="K373" s="250"/>
      <c r="L373" s="250"/>
      <c r="M373" s="250"/>
      <c r="N373" s="250"/>
      <c r="O373" s="250"/>
      <c r="P373" s="250"/>
      <c r="Q373" s="250"/>
      <c r="R373" s="250"/>
      <c r="S373" s="250"/>
    </row>
    <row r="374" spans="2:19" x14ac:dyDescent="0.35">
      <c r="C374" s="250"/>
      <c r="D374" s="250"/>
      <c r="E374" s="250"/>
      <c r="F374" s="250"/>
      <c r="G374" s="250"/>
      <c r="H374" s="250"/>
      <c r="I374" s="250"/>
      <c r="J374" s="250"/>
      <c r="K374" s="250"/>
      <c r="L374" s="250"/>
      <c r="M374" s="250"/>
      <c r="N374" s="250"/>
      <c r="O374" s="250"/>
      <c r="P374" s="250"/>
      <c r="Q374" s="250"/>
      <c r="R374" s="250"/>
      <c r="S374" s="250"/>
    </row>
  </sheetData>
  <hyperlinks>
    <hyperlink ref="K9" r:id="rId1" display="http://www.paragon-group.co.uk" xr:uid="{9653096F-AE09-4E5E-99FA-10377205F0EA}"/>
    <hyperlink ref="P355" r:id="rId2" xr:uid="{DB066EFA-9420-4F0B-8D41-3E40C5E82DDE}"/>
    <hyperlink ref="P282" r:id="rId3" xr:uid="{2F4B0982-4266-4DD6-9FF0-5BA0D734053E}"/>
  </hyperlinks>
  <printOptions horizontalCentered="1" verticalCentered="1"/>
  <pageMargins left="0.19685039370078741" right="0.19685039370078741" top="0.27559055118110237" bottom="0.27559055118110237" header="0" footer="0"/>
  <pageSetup scale="33" orientation="landscape" r:id="rId4"/>
  <headerFooter alignWithMargins="0"/>
  <rowBreaks count="3" manualBreakCount="3">
    <brk id="53" max="18" man="1"/>
    <brk id="134" max="18" man="1"/>
    <brk id="242" max="18" man="1"/>
  </rowBreaks>
  <colBreaks count="1" manualBreakCount="1">
    <brk id="29" max="299"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8BDB-D1C1-4B01-8A60-1D424651B619}">
  <sheetPr>
    <tabColor rgb="FF2D2926"/>
  </sheetPr>
  <dimension ref="A1:JB377"/>
  <sheetViews>
    <sheetView showGridLines="0" tabSelected="1" showOutlineSymbols="0" zoomScale="70" zoomScaleNormal="70" workbookViewId="0"/>
  </sheetViews>
  <sheetFormatPr defaultColWidth="9.69140625" defaultRowHeight="15.5" x14ac:dyDescent="0.35"/>
  <cols>
    <col min="1" max="1" width="4" style="6" customWidth="1"/>
    <col min="2" max="2" width="71.23046875" style="6" customWidth="1"/>
    <col min="3" max="3" width="2.23046875" style="6" customWidth="1"/>
    <col min="4" max="4" width="16.23046875" style="6" customWidth="1"/>
    <col min="5" max="5" width="2.84375" style="6" customWidth="1"/>
    <col min="6" max="6" width="16.23046875" style="6" customWidth="1"/>
    <col min="7" max="7" width="2.23046875" style="6" customWidth="1"/>
    <col min="8" max="8" width="17.84375" style="6" customWidth="1"/>
    <col min="9" max="9" width="2.23046875" style="6" customWidth="1"/>
    <col min="10" max="10" width="14.84375" style="6" customWidth="1"/>
    <col min="11" max="11" width="2.23046875" style="6" customWidth="1"/>
    <col min="12" max="12" width="15.53515625" style="6" customWidth="1"/>
    <col min="13" max="13" width="2.23046875" style="6" customWidth="1"/>
    <col min="14" max="14" width="15.53515625" style="6" customWidth="1"/>
    <col min="15" max="15" width="2.23046875" style="6" customWidth="1"/>
    <col min="16" max="16" width="15.53515625" style="6" customWidth="1"/>
    <col min="17" max="17" width="2.23046875" style="6" customWidth="1"/>
    <col min="18" max="18" width="15.53515625" style="6" customWidth="1"/>
    <col min="19" max="19" width="2.23046875" style="6" customWidth="1"/>
    <col min="20" max="20" width="15.53515625" style="6" customWidth="1"/>
    <col min="21" max="21" width="2.23046875" style="6" customWidth="1"/>
    <col min="22" max="22" width="15.53515625" style="6" customWidth="1"/>
    <col min="23" max="23" width="2.23046875" style="6" customWidth="1"/>
    <col min="24" max="24" width="15.53515625" style="6" customWidth="1"/>
    <col min="25" max="25" width="12.69140625" style="6" customWidth="1"/>
    <col min="26" max="26" width="18.07421875" style="6" customWidth="1"/>
    <col min="27" max="27" width="8.69140625" style="6" bestFit="1" customWidth="1"/>
    <col min="28" max="28" width="14.69140625" style="6" customWidth="1"/>
    <col min="29" max="29" width="11.69140625" style="6" customWidth="1"/>
    <col min="30" max="16384" width="9.69140625" style="6"/>
  </cols>
  <sheetData>
    <row r="1" spans="1:30" ht="21" x14ac:dyDescent="0.5">
      <c r="A1" s="1"/>
      <c r="B1" s="2" t="s">
        <v>278</v>
      </c>
      <c r="C1" s="3"/>
      <c r="D1" s="3"/>
      <c r="E1" s="3"/>
      <c r="F1" s="3"/>
      <c r="G1" s="3"/>
      <c r="H1" s="3"/>
      <c r="I1" s="3"/>
      <c r="J1" s="3"/>
      <c r="K1" s="3"/>
      <c r="L1" s="3"/>
      <c r="M1" s="3"/>
      <c r="N1" s="3"/>
      <c r="O1" s="3"/>
      <c r="P1" s="3"/>
      <c r="Q1" s="3"/>
      <c r="R1" s="3"/>
      <c r="S1" s="3"/>
      <c r="T1" s="3"/>
      <c r="U1" s="3"/>
      <c r="V1" s="3"/>
      <c r="W1" s="3"/>
      <c r="X1" s="3"/>
      <c r="Y1" s="3"/>
      <c r="Z1" s="3"/>
      <c r="AA1" s="3"/>
      <c r="AB1" s="3"/>
      <c r="AC1" s="4"/>
      <c r="AD1" s="5"/>
    </row>
    <row r="2" spans="1:30" x14ac:dyDescent="0.35">
      <c r="A2" s="7"/>
      <c r="B2" s="8"/>
      <c r="C2" s="9"/>
      <c r="D2" s="9"/>
      <c r="E2" s="9"/>
      <c r="F2" s="9"/>
      <c r="G2" s="9"/>
      <c r="H2" s="9"/>
      <c r="I2" s="9"/>
      <c r="J2" s="9"/>
      <c r="K2" s="9"/>
      <c r="L2" s="9"/>
      <c r="M2" s="9"/>
      <c r="N2" s="9"/>
      <c r="O2" s="9"/>
      <c r="P2" s="9"/>
      <c r="Q2" s="9"/>
      <c r="R2" s="9"/>
      <c r="S2" s="9"/>
      <c r="T2" s="9"/>
      <c r="U2" s="9"/>
      <c r="V2" s="9"/>
      <c r="W2" s="9"/>
      <c r="X2" s="9"/>
      <c r="Y2" s="9"/>
      <c r="Z2" s="9"/>
      <c r="AA2" s="9"/>
      <c r="AB2" s="9"/>
      <c r="AC2" s="10"/>
      <c r="AD2" s="5"/>
    </row>
    <row r="3" spans="1:30" x14ac:dyDescent="0.35">
      <c r="A3" s="11"/>
      <c r="B3" s="12" t="s">
        <v>279</v>
      </c>
      <c r="C3" s="9"/>
      <c r="D3" s="9"/>
      <c r="E3" s="9"/>
      <c r="F3" s="9"/>
      <c r="G3" s="9"/>
      <c r="H3" s="9"/>
      <c r="I3" s="9"/>
      <c r="J3" s="9"/>
      <c r="K3" s="9"/>
      <c r="L3" s="9"/>
      <c r="M3" s="9"/>
      <c r="N3" s="9"/>
      <c r="O3" s="9"/>
      <c r="P3" s="9"/>
      <c r="Q3" s="9"/>
      <c r="R3" s="9"/>
      <c r="S3" s="9"/>
      <c r="T3" s="9"/>
      <c r="U3" s="9"/>
      <c r="V3" s="9"/>
      <c r="W3" s="9"/>
      <c r="X3" s="9"/>
      <c r="Y3" s="9"/>
      <c r="Z3" s="9"/>
      <c r="AA3" s="9"/>
      <c r="AB3" s="9"/>
      <c r="AC3" s="10"/>
      <c r="AD3" s="5"/>
    </row>
    <row r="4" spans="1:30" x14ac:dyDescent="0.35">
      <c r="A4" s="7"/>
      <c r="B4" s="8"/>
      <c r="C4" s="9"/>
      <c r="D4" s="9"/>
      <c r="E4" s="9"/>
      <c r="F4" s="9"/>
      <c r="G4" s="9"/>
      <c r="H4" s="9"/>
      <c r="I4" s="9"/>
      <c r="J4" s="9"/>
      <c r="K4" s="9"/>
      <c r="L4" s="9"/>
      <c r="M4" s="9"/>
      <c r="N4" s="9"/>
      <c r="O4" s="9"/>
      <c r="P4" s="9"/>
      <c r="Q4" s="9"/>
      <c r="R4" s="9"/>
      <c r="S4" s="9"/>
      <c r="T4" s="9"/>
      <c r="U4" s="9"/>
      <c r="V4" s="9"/>
      <c r="W4" s="9"/>
      <c r="X4" s="9"/>
      <c r="Y4" s="9"/>
      <c r="Z4" s="9"/>
      <c r="AA4" s="9"/>
      <c r="AB4" s="9"/>
      <c r="AC4" s="10"/>
      <c r="AD4" s="5"/>
    </row>
    <row r="5" spans="1:30" x14ac:dyDescent="0.35">
      <c r="A5" s="7"/>
      <c r="B5" s="13" t="s">
        <v>90</v>
      </c>
      <c r="C5" s="9"/>
      <c r="D5" s="9"/>
      <c r="E5" s="9"/>
      <c r="F5" s="9"/>
      <c r="G5" s="9"/>
      <c r="H5" s="9"/>
      <c r="I5" s="9"/>
      <c r="J5" s="9"/>
      <c r="K5" s="9"/>
      <c r="L5" s="9"/>
      <c r="M5" s="9"/>
      <c r="N5" s="9"/>
      <c r="O5" s="9"/>
      <c r="P5" s="9"/>
      <c r="Q5" s="9"/>
      <c r="R5" s="9"/>
      <c r="S5" s="9"/>
      <c r="T5" s="9"/>
      <c r="U5" s="9"/>
      <c r="V5" s="9"/>
      <c r="W5" s="9"/>
      <c r="X5" s="9"/>
      <c r="Y5" s="9"/>
      <c r="Z5" s="9"/>
      <c r="AA5" s="9"/>
      <c r="AB5" s="9"/>
      <c r="AC5" s="10"/>
      <c r="AD5" s="5"/>
    </row>
    <row r="6" spans="1:30" x14ac:dyDescent="0.35">
      <c r="A6" s="7"/>
      <c r="B6" s="13" t="s">
        <v>92</v>
      </c>
      <c r="C6" s="9"/>
      <c r="D6" s="9"/>
      <c r="E6" s="9"/>
      <c r="F6" s="9"/>
      <c r="G6" s="9"/>
      <c r="H6" s="9"/>
      <c r="I6" s="9"/>
      <c r="J6" s="9"/>
      <c r="K6" s="9"/>
      <c r="L6" s="9"/>
      <c r="M6" s="9"/>
      <c r="N6" s="9"/>
      <c r="O6" s="9"/>
      <c r="P6" s="9"/>
      <c r="Q6" s="9"/>
      <c r="R6" s="9"/>
      <c r="S6" s="9"/>
      <c r="T6" s="9"/>
      <c r="U6" s="9"/>
      <c r="V6" s="9"/>
      <c r="W6" s="9"/>
      <c r="X6" s="9"/>
      <c r="Y6" s="9"/>
      <c r="Z6" s="9"/>
      <c r="AA6" s="9"/>
      <c r="AB6" s="9"/>
      <c r="AC6" s="10"/>
      <c r="AD6" s="5"/>
    </row>
    <row r="7" spans="1:30" x14ac:dyDescent="0.35">
      <c r="A7" s="7"/>
      <c r="B7" s="13" t="s">
        <v>91</v>
      </c>
      <c r="C7" s="9"/>
      <c r="D7" s="9"/>
      <c r="E7" s="9"/>
      <c r="F7" s="9"/>
      <c r="G7" s="9"/>
      <c r="H7" s="9"/>
      <c r="I7" s="9"/>
      <c r="J7" s="9"/>
      <c r="K7" s="9"/>
      <c r="L7" s="9"/>
      <c r="M7" s="9"/>
      <c r="N7" s="9"/>
      <c r="O7" s="9"/>
      <c r="P7" s="9"/>
      <c r="Q7" s="9"/>
      <c r="R7" s="9"/>
      <c r="S7" s="9"/>
      <c r="T7" s="9"/>
      <c r="U7" s="9"/>
      <c r="V7" s="9"/>
      <c r="W7" s="9"/>
      <c r="X7" s="9"/>
      <c r="Y7" s="9"/>
      <c r="Z7" s="9"/>
      <c r="AA7" s="9"/>
      <c r="AB7" s="9"/>
      <c r="AC7" s="10"/>
      <c r="AD7" s="5"/>
    </row>
    <row r="8" spans="1:30" x14ac:dyDescent="0.35">
      <c r="A8" s="7"/>
      <c r="B8" s="14"/>
      <c r="C8" s="9"/>
      <c r="D8" s="9"/>
      <c r="E8" s="9"/>
      <c r="F8" s="9"/>
      <c r="G8" s="9"/>
      <c r="H8" s="9"/>
      <c r="I8" s="9"/>
      <c r="J8" s="9"/>
      <c r="K8" s="9"/>
      <c r="L8" s="9"/>
      <c r="M8" s="9"/>
      <c r="N8" s="9"/>
      <c r="O8" s="9"/>
      <c r="P8" s="9"/>
      <c r="Q8" s="9"/>
      <c r="R8" s="9"/>
      <c r="S8" s="9"/>
      <c r="T8" s="9"/>
      <c r="U8" s="9"/>
      <c r="V8" s="9"/>
      <c r="W8" s="9"/>
      <c r="X8" s="9"/>
      <c r="Y8" s="9"/>
      <c r="Z8" s="9"/>
      <c r="AA8" s="9"/>
      <c r="AB8" s="9"/>
      <c r="AC8" s="10"/>
      <c r="AD8" s="5"/>
    </row>
    <row r="9" spans="1:30" ht="18.5" x14ac:dyDescent="0.45">
      <c r="A9" s="7"/>
      <c r="B9" s="12" t="s">
        <v>104</v>
      </c>
      <c r="C9" s="9"/>
      <c r="D9" s="9"/>
      <c r="E9" s="15"/>
      <c r="F9" s="9"/>
      <c r="G9" s="9"/>
      <c r="H9" s="15"/>
      <c r="I9" s="9"/>
      <c r="J9" s="15"/>
      <c r="K9" s="16" t="s">
        <v>162</v>
      </c>
      <c r="L9" s="15"/>
      <c r="M9" s="15"/>
      <c r="N9" s="15"/>
      <c r="O9" s="15"/>
      <c r="P9" s="15"/>
      <c r="Q9" s="15"/>
      <c r="R9" s="15"/>
      <c r="S9" s="15"/>
      <c r="T9" s="15"/>
      <c r="U9" s="15"/>
      <c r="V9" s="15"/>
      <c r="W9" s="9"/>
      <c r="X9" s="9"/>
      <c r="Y9" s="9"/>
      <c r="Z9" s="9"/>
      <c r="AA9" s="9"/>
      <c r="AB9" s="9"/>
      <c r="AC9" s="10"/>
      <c r="AD9" s="5"/>
    </row>
    <row r="10" spans="1:30" x14ac:dyDescent="0.35">
      <c r="A10" s="7"/>
      <c r="B10" s="14"/>
      <c r="C10" s="17"/>
      <c r="D10" s="9"/>
      <c r="E10" s="9"/>
      <c r="F10" s="9"/>
      <c r="G10" s="9"/>
      <c r="H10" s="9"/>
      <c r="I10" s="9"/>
      <c r="J10" s="9"/>
      <c r="K10" s="9"/>
      <c r="L10" s="9"/>
      <c r="M10" s="9"/>
      <c r="N10" s="9"/>
      <c r="O10" s="9"/>
      <c r="P10" s="9"/>
      <c r="Q10" s="9"/>
      <c r="R10" s="9"/>
      <c r="S10" s="9"/>
      <c r="T10" s="9"/>
      <c r="U10" s="9"/>
      <c r="V10" s="9"/>
      <c r="W10" s="9"/>
      <c r="X10" s="9"/>
      <c r="Y10" s="9"/>
      <c r="Z10" s="9"/>
      <c r="AA10" s="9"/>
      <c r="AB10" s="258"/>
      <c r="AC10" s="10"/>
      <c r="AD10" s="5"/>
    </row>
    <row r="11" spans="1:30" s="23" customFormat="1" x14ac:dyDescent="0.35">
      <c r="A11" s="18"/>
      <c r="B11" s="19" t="s">
        <v>0</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1"/>
      <c r="AD11" s="22"/>
    </row>
    <row r="12" spans="1:30" s="23" customFormat="1" ht="16" thickBot="1" x14ac:dyDescent="0.4">
      <c r="A12" s="18"/>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1"/>
      <c r="AD12" s="22"/>
    </row>
    <row r="13" spans="1:30" s="23" customFormat="1" x14ac:dyDescent="0.35">
      <c r="A13" s="24"/>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6"/>
      <c r="AD13" s="22"/>
    </row>
    <row r="14" spans="1:30" s="23" customFormat="1" x14ac:dyDescent="0.35">
      <c r="A14" s="18"/>
      <c r="B14" s="19" t="s">
        <v>1</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35" t="s">
        <v>280</v>
      </c>
      <c r="AC14" s="21"/>
      <c r="AD14" s="22"/>
    </row>
    <row r="15" spans="1:30" s="23" customFormat="1" x14ac:dyDescent="0.35">
      <c r="A15" s="18"/>
      <c r="B15" s="19" t="s">
        <v>261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17" t="s">
        <v>293</v>
      </c>
      <c r="AC15" s="21"/>
      <c r="AD15" s="22"/>
    </row>
    <row r="16" spans="1:30" s="23" customFormat="1" x14ac:dyDescent="0.35">
      <c r="A16" s="18"/>
      <c r="B16" s="19" t="s">
        <v>2</v>
      </c>
      <c r="C16" s="20"/>
      <c r="D16" s="28"/>
      <c r="E16" s="28"/>
      <c r="F16" s="28"/>
      <c r="G16" s="28"/>
      <c r="H16" s="28"/>
      <c r="I16" s="28"/>
      <c r="J16" s="28"/>
      <c r="K16" s="28"/>
      <c r="L16" s="28"/>
      <c r="M16" s="28"/>
      <c r="N16" s="28"/>
      <c r="O16" s="28"/>
      <c r="P16" s="28"/>
      <c r="Q16" s="28"/>
      <c r="R16" s="28"/>
      <c r="S16" s="28"/>
      <c r="T16" s="28"/>
      <c r="U16" s="28"/>
      <c r="V16" s="28"/>
      <c r="W16" s="28"/>
      <c r="X16" s="29" t="s">
        <v>123</v>
      </c>
      <c r="Y16" s="269">
        <v>0.28358639000666758</v>
      </c>
      <c r="Z16" s="269" t="s">
        <v>254</v>
      </c>
      <c r="AA16" s="269">
        <v>0.71641360999333237</v>
      </c>
      <c r="AB16" s="27"/>
      <c r="AC16" s="21"/>
      <c r="AD16" s="22"/>
    </row>
    <row r="17" spans="1:33" s="23" customFormat="1" x14ac:dyDescent="0.35">
      <c r="A17" s="18"/>
      <c r="B17" s="19" t="s">
        <v>3</v>
      </c>
      <c r="C17" s="20"/>
      <c r="D17" s="28"/>
      <c r="E17" s="28"/>
      <c r="F17" s="28"/>
      <c r="G17" s="28"/>
      <c r="H17" s="28"/>
      <c r="I17" s="28"/>
      <c r="J17" s="28"/>
      <c r="K17" s="28"/>
      <c r="L17" s="28"/>
      <c r="M17" s="28"/>
      <c r="N17" s="28"/>
      <c r="O17" s="28"/>
      <c r="P17" s="28"/>
      <c r="Q17" s="28"/>
      <c r="R17" s="28"/>
      <c r="S17" s="28"/>
      <c r="T17" s="28"/>
      <c r="U17" s="28"/>
      <c r="V17" s="28"/>
      <c r="W17" s="28"/>
      <c r="X17" s="29" t="s">
        <v>123</v>
      </c>
      <c r="Y17" s="269">
        <v>0.27991056522660235</v>
      </c>
      <c r="Z17" s="269" t="s">
        <v>254</v>
      </c>
      <c r="AA17" s="269">
        <v>0.7200894347733976</v>
      </c>
      <c r="AB17" s="27"/>
      <c r="AC17" s="21"/>
      <c r="AD17" s="22"/>
    </row>
    <row r="18" spans="1:33" s="23" customFormat="1" x14ac:dyDescent="0.35">
      <c r="A18" s="18"/>
      <c r="B18" s="19" t="s">
        <v>4</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23">
        <v>45231</v>
      </c>
      <c r="AC18" s="21"/>
      <c r="AD18" s="22"/>
    </row>
    <row r="19" spans="1:33" s="23" customFormat="1" x14ac:dyDescent="0.35">
      <c r="A19" s="18"/>
      <c r="B19" s="19" t="s">
        <v>5</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23">
        <v>45370</v>
      </c>
      <c r="AC19" s="21"/>
      <c r="AD19" s="22"/>
    </row>
    <row r="20" spans="1:33" s="23" customFormat="1" x14ac:dyDescent="0.35">
      <c r="A20" s="18"/>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30"/>
      <c r="AC20" s="21"/>
      <c r="AD20" s="22"/>
    </row>
    <row r="21" spans="1:33" s="23" customFormat="1" x14ac:dyDescent="0.35">
      <c r="A21" s="18"/>
      <c r="B21" s="31" t="s">
        <v>6</v>
      </c>
      <c r="C21" s="20"/>
      <c r="D21" s="20"/>
      <c r="E21" s="20"/>
      <c r="F21" s="20"/>
      <c r="G21" s="20"/>
      <c r="H21" s="20"/>
      <c r="I21" s="20"/>
      <c r="J21" s="20"/>
      <c r="K21" s="20"/>
      <c r="L21" s="20"/>
      <c r="M21" s="20"/>
      <c r="N21" s="20"/>
      <c r="O21" s="20"/>
      <c r="P21" s="20"/>
      <c r="Q21" s="20"/>
      <c r="R21" s="20"/>
      <c r="S21" s="20"/>
      <c r="T21" s="20"/>
      <c r="U21" s="20"/>
      <c r="V21" s="20"/>
      <c r="W21" s="20"/>
      <c r="X21" s="20"/>
      <c r="Y21" s="20"/>
      <c r="Z21" s="30" t="s">
        <v>67</v>
      </c>
      <c r="AA21" s="20"/>
      <c r="AB21" s="20"/>
      <c r="AC21" s="21"/>
      <c r="AD21" s="22"/>
    </row>
    <row r="22" spans="1:33" x14ac:dyDescent="0.35">
      <c r="A22" s="7"/>
      <c r="B22" s="9"/>
      <c r="C22" s="9"/>
      <c r="D22" s="9"/>
      <c r="E22" s="9"/>
      <c r="F22" s="9"/>
      <c r="G22" s="9"/>
      <c r="H22" s="9"/>
      <c r="I22" s="9"/>
      <c r="J22" s="9"/>
      <c r="K22" s="9"/>
      <c r="L22" s="9"/>
      <c r="M22" s="9"/>
      <c r="N22" s="9"/>
      <c r="O22" s="9"/>
      <c r="P22" s="9"/>
      <c r="Q22" s="9"/>
      <c r="R22" s="9"/>
      <c r="S22" s="9"/>
      <c r="T22" s="9"/>
      <c r="U22" s="9"/>
      <c r="V22" s="9"/>
      <c r="W22" s="9"/>
      <c r="X22" s="9"/>
      <c r="Y22" s="9"/>
      <c r="Z22" s="9"/>
      <c r="AA22" s="9"/>
      <c r="AB22" s="32"/>
      <c r="AC22" s="10"/>
      <c r="AD22" s="5"/>
    </row>
    <row r="23" spans="1:33" ht="46.5" x14ac:dyDescent="0.35">
      <c r="A23" s="33"/>
      <c r="B23" s="34"/>
      <c r="C23" s="35"/>
      <c r="D23" s="35"/>
      <c r="E23" s="35"/>
      <c r="F23" s="35" t="s">
        <v>270</v>
      </c>
      <c r="G23" s="35"/>
      <c r="H23" s="35" t="s">
        <v>134</v>
      </c>
      <c r="I23" s="35"/>
      <c r="J23" s="35" t="s">
        <v>135</v>
      </c>
      <c r="K23" s="35"/>
      <c r="L23" s="35" t="s">
        <v>165</v>
      </c>
      <c r="M23" s="35"/>
      <c r="N23" s="35" t="s">
        <v>155</v>
      </c>
      <c r="O23" s="35"/>
      <c r="P23" s="35" t="s">
        <v>175</v>
      </c>
      <c r="Q23" s="35"/>
      <c r="R23" s="35" t="s">
        <v>176</v>
      </c>
      <c r="S23" s="35"/>
      <c r="T23" s="35" t="s">
        <v>177</v>
      </c>
      <c r="U23" s="35"/>
      <c r="V23" s="35" t="s">
        <v>178</v>
      </c>
      <c r="W23" s="35"/>
      <c r="X23" s="35" t="s">
        <v>179</v>
      </c>
      <c r="Y23" s="35" t="s">
        <v>180</v>
      </c>
      <c r="Z23" s="35"/>
      <c r="AA23" s="34"/>
      <c r="AB23" s="34"/>
      <c r="AC23" s="36"/>
      <c r="AD23" s="5"/>
    </row>
    <row r="24" spans="1:33" s="23" customFormat="1" x14ac:dyDescent="0.35">
      <c r="A24" s="18"/>
      <c r="B24" s="37" t="s">
        <v>152</v>
      </c>
      <c r="C24" s="38"/>
      <c r="D24" s="225"/>
      <c r="E24" s="225"/>
      <c r="F24" s="225" t="s">
        <v>211</v>
      </c>
      <c r="G24" s="225"/>
      <c r="H24" s="225" t="s">
        <v>212</v>
      </c>
      <c r="I24" s="225"/>
      <c r="J24" s="225" t="s">
        <v>304</v>
      </c>
      <c r="K24" s="225"/>
      <c r="L24" s="225" t="s">
        <v>305</v>
      </c>
      <c r="M24" s="38"/>
      <c r="N24" s="38" t="s">
        <v>122</v>
      </c>
      <c r="O24" s="38"/>
      <c r="P24" s="38" t="s">
        <v>122</v>
      </c>
      <c r="Q24" s="38"/>
      <c r="R24" s="38" t="s">
        <v>122</v>
      </c>
      <c r="S24" s="38"/>
      <c r="T24" s="38" t="s">
        <v>122</v>
      </c>
      <c r="U24" s="38"/>
      <c r="V24" s="38" t="s">
        <v>122</v>
      </c>
      <c r="W24" s="38"/>
      <c r="X24" s="38" t="s">
        <v>122</v>
      </c>
      <c r="Y24" s="38" t="s">
        <v>122</v>
      </c>
      <c r="Z24" s="38"/>
      <c r="AA24" s="37"/>
      <c r="AB24" s="37"/>
      <c r="AC24" s="21"/>
      <c r="AD24" s="22"/>
    </row>
    <row r="25" spans="1:33" s="23" customFormat="1" x14ac:dyDescent="0.35">
      <c r="A25" s="39"/>
      <c r="B25" s="40" t="s">
        <v>148</v>
      </c>
      <c r="C25" s="41"/>
      <c r="D25" s="224"/>
      <c r="E25" s="224"/>
      <c r="F25" s="224" t="s">
        <v>213</v>
      </c>
      <c r="G25" s="224"/>
      <c r="H25" s="224" t="s">
        <v>214</v>
      </c>
      <c r="I25" s="224"/>
      <c r="J25" s="224" t="s">
        <v>306</v>
      </c>
      <c r="K25" s="224"/>
      <c r="L25" s="224" t="s">
        <v>307</v>
      </c>
      <c r="M25" s="42"/>
      <c r="N25" s="42" t="s">
        <v>122</v>
      </c>
      <c r="O25" s="42"/>
      <c r="P25" s="42" t="s">
        <v>122</v>
      </c>
      <c r="Q25" s="42"/>
      <c r="R25" s="42" t="s">
        <v>122</v>
      </c>
      <c r="S25" s="42"/>
      <c r="T25" s="42" t="s">
        <v>122</v>
      </c>
      <c r="U25" s="42"/>
      <c r="V25" s="42" t="s">
        <v>122</v>
      </c>
      <c r="W25" s="42"/>
      <c r="X25" s="42" t="s">
        <v>122</v>
      </c>
      <c r="Y25" s="42" t="s">
        <v>122</v>
      </c>
      <c r="Z25" s="42"/>
      <c r="AA25" s="40"/>
      <c r="AB25" s="40"/>
      <c r="AC25" s="43"/>
      <c r="AD25" s="22"/>
    </row>
    <row r="26" spans="1:33" s="23" customFormat="1" x14ac:dyDescent="0.35">
      <c r="A26" s="39"/>
      <c r="B26" s="44" t="s">
        <v>153</v>
      </c>
      <c r="C26" s="41"/>
      <c r="D26" s="226"/>
      <c r="E26" s="226"/>
      <c r="F26" s="285" t="s">
        <v>211</v>
      </c>
      <c r="G26" s="285"/>
      <c r="H26" s="285" t="s">
        <v>212</v>
      </c>
      <c r="I26" s="285"/>
      <c r="J26" s="285" t="s">
        <v>304</v>
      </c>
      <c r="K26" s="285"/>
      <c r="L26" s="285" t="s">
        <v>305</v>
      </c>
      <c r="M26" s="41"/>
      <c r="N26" s="41" t="s">
        <v>122</v>
      </c>
      <c r="O26" s="41"/>
      <c r="P26" s="41" t="s">
        <v>122</v>
      </c>
      <c r="Q26" s="41"/>
      <c r="R26" s="41" t="s">
        <v>122</v>
      </c>
      <c r="S26" s="41"/>
      <c r="T26" s="41" t="s">
        <v>122</v>
      </c>
      <c r="U26" s="41"/>
      <c r="V26" s="41" t="s">
        <v>122</v>
      </c>
      <c r="W26" s="41"/>
      <c r="X26" s="41" t="s">
        <v>122</v>
      </c>
      <c r="Y26" s="41" t="s">
        <v>122</v>
      </c>
      <c r="Z26" s="41"/>
      <c r="AA26" s="40"/>
      <c r="AB26" s="40"/>
      <c r="AC26" s="43"/>
      <c r="AD26" s="22"/>
      <c r="AE26" s="45"/>
      <c r="AG26" s="46"/>
    </row>
    <row r="27" spans="1:33" s="23" customFormat="1" x14ac:dyDescent="0.35">
      <c r="A27" s="47"/>
      <c r="B27" s="44" t="s">
        <v>149</v>
      </c>
      <c r="C27" s="42"/>
      <c r="D27" s="226"/>
      <c r="E27" s="226"/>
      <c r="F27" s="226" t="s">
        <v>213</v>
      </c>
      <c r="G27" s="226"/>
      <c r="H27" s="226" t="s">
        <v>214</v>
      </c>
      <c r="I27" s="226"/>
      <c r="J27" s="226" t="s">
        <v>306</v>
      </c>
      <c r="K27" s="226"/>
      <c r="L27" s="226" t="s">
        <v>307</v>
      </c>
      <c r="M27" s="41"/>
      <c r="N27" s="41" t="s">
        <v>122</v>
      </c>
      <c r="O27" s="41"/>
      <c r="P27" s="41" t="s">
        <v>122</v>
      </c>
      <c r="Q27" s="41"/>
      <c r="R27" s="41" t="s">
        <v>122</v>
      </c>
      <c r="S27" s="41"/>
      <c r="T27" s="41" t="s">
        <v>122</v>
      </c>
      <c r="U27" s="41"/>
      <c r="V27" s="41" t="s">
        <v>122</v>
      </c>
      <c r="W27" s="41"/>
      <c r="X27" s="41" t="s">
        <v>122</v>
      </c>
      <c r="Y27" s="41" t="s">
        <v>122</v>
      </c>
      <c r="Z27" s="41"/>
      <c r="AA27" s="40"/>
      <c r="AB27" s="40"/>
      <c r="AC27" s="43"/>
      <c r="AD27" s="22"/>
      <c r="AE27" s="45"/>
      <c r="AG27" s="46"/>
    </row>
    <row r="28" spans="1:33" s="23" customFormat="1" x14ac:dyDescent="0.35">
      <c r="A28" s="47"/>
      <c r="B28" s="58" t="s">
        <v>7</v>
      </c>
      <c r="C28" s="49"/>
      <c r="D28" s="224"/>
      <c r="E28" s="224"/>
      <c r="F28" s="224" t="s">
        <v>294</v>
      </c>
      <c r="G28" s="224"/>
      <c r="H28" s="224" t="s">
        <v>295</v>
      </c>
      <c r="I28" s="224"/>
      <c r="J28" s="224" t="s">
        <v>296</v>
      </c>
      <c r="K28" s="224"/>
      <c r="L28" s="224" t="s">
        <v>297</v>
      </c>
      <c r="M28" s="224"/>
      <c r="N28" s="224" t="s">
        <v>298</v>
      </c>
      <c r="O28" s="224"/>
      <c r="P28" s="224" t="s">
        <v>299</v>
      </c>
      <c r="Q28" s="224"/>
      <c r="R28" s="224" t="s">
        <v>79</v>
      </c>
      <c r="S28" s="224"/>
      <c r="T28" s="224" t="s">
        <v>300</v>
      </c>
      <c r="U28" s="224"/>
      <c r="V28" s="224" t="s">
        <v>301</v>
      </c>
      <c r="W28" s="224"/>
      <c r="X28" s="224" t="s">
        <v>302</v>
      </c>
      <c r="Y28" s="224" t="s">
        <v>303</v>
      </c>
      <c r="Z28" s="224"/>
      <c r="AA28" s="49"/>
      <c r="AB28" s="50"/>
      <c r="AC28" s="51"/>
      <c r="AD28" s="22"/>
      <c r="AE28" s="45"/>
      <c r="AG28" s="46"/>
    </row>
    <row r="29" spans="1:33" s="23" customFormat="1" x14ac:dyDescent="0.35">
      <c r="A29" s="39"/>
      <c r="B29" s="40" t="s">
        <v>87</v>
      </c>
      <c r="C29" s="52"/>
      <c r="D29" s="54"/>
      <c r="E29" s="53"/>
      <c r="F29" s="287">
        <v>747000</v>
      </c>
      <c r="G29" s="288"/>
      <c r="H29" s="287">
        <v>33750</v>
      </c>
      <c r="I29" s="288"/>
      <c r="J29" s="287">
        <v>29250</v>
      </c>
      <c r="K29" s="288"/>
      <c r="L29" s="287">
        <v>45000</v>
      </c>
      <c r="M29" s="268"/>
      <c r="N29" s="287">
        <v>45000</v>
      </c>
      <c r="O29" s="287"/>
      <c r="P29" s="287">
        <v>13875</v>
      </c>
      <c r="Q29" s="287"/>
      <c r="R29" s="287">
        <v>85000</v>
      </c>
      <c r="S29" s="54"/>
      <c r="T29" s="54" t="s">
        <v>79</v>
      </c>
      <c r="U29" s="54"/>
      <c r="V29" s="54" t="s">
        <v>79</v>
      </c>
      <c r="W29" s="54"/>
      <c r="X29" s="54" t="s">
        <v>79</v>
      </c>
      <c r="Y29" s="54" t="s">
        <v>79</v>
      </c>
      <c r="Z29" s="54"/>
      <c r="AA29" s="52"/>
      <c r="AB29" s="50">
        <f>SUM(F29:N29)</f>
        <v>900000</v>
      </c>
      <c r="AC29" s="51"/>
      <c r="AD29" s="22"/>
    </row>
    <row r="30" spans="1:33" s="23" customFormat="1" x14ac:dyDescent="0.35">
      <c r="A30" s="47"/>
      <c r="B30" s="40" t="s">
        <v>86</v>
      </c>
      <c r="C30" s="49"/>
      <c r="D30" s="54"/>
      <c r="E30" s="54"/>
      <c r="F30" s="287">
        <f>F29*F33</f>
        <v>747000</v>
      </c>
      <c r="G30" s="289"/>
      <c r="H30" s="287">
        <f>H29*H33</f>
        <v>33750</v>
      </c>
      <c r="I30" s="289"/>
      <c r="J30" s="287">
        <f>J29*J33</f>
        <v>29250</v>
      </c>
      <c r="K30" s="289"/>
      <c r="L30" s="287">
        <f>L29*L33</f>
        <v>45000</v>
      </c>
      <c r="M30" s="289"/>
      <c r="N30" s="287">
        <f>N29*N33</f>
        <v>45000</v>
      </c>
      <c r="O30" s="289"/>
      <c r="P30" s="287">
        <f>P29*P33</f>
        <v>13875</v>
      </c>
      <c r="Q30" s="289"/>
      <c r="R30" s="287">
        <f>R31</f>
        <v>78942</v>
      </c>
      <c r="S30" s="54"/>
      <c r="T30" s="54" t="s">
        <v>79</v>
      </c>
      <c r="U30" s="54"/>
      <c r="V30" s="54" t="s">
        <v>79</v>
      </c>
      <c r="W30" s="54"/>
      <c r="X30" s="54" t="s">
        <v>79</v>
      </c>
      <c r="Y30" s="54" t="s">
        <v>79</v>
      </c>
      <c r="Z30" s="54"/>
      <c r="AA30" s="49"/>
      <c r="AB30" s="50">
        <f>SUM(F30:N30)</f>
        <v>900000</v>
      </c>
      <c r="AC30" s="51"/>
      <c r="AD30" s="22"/>
    </row>
    <row r="31" spans="1:33" s="23" customFormat="1" x14ac:dyDescent="0.35">
      <c r="A31" s="47"/>
      <c r="B31" s="44" t="s">
        <v>88</v>
      </c>
      <c r="C31" s="49"/>
      <c r="D31" s="56"/>
      <c r="E31" s="56"/>
      <c r="F31" s="289">
        <f>F29*F32</f>
        <v>747000</v>
      </c>
      <c r="G31" s="289"/>
      <c r="H31" s="289">
        <f>H29</f>
        <v>33750</v>
      </c>
      <c r="I31" s="289"/>
      <c r="J31" s="289">
        <f>J29</f>
        <v>29250</v>
      </c>
      <c r="K31" s="289"/>
      <c r="L31" s="289">
        <f>L29</f>
        <v>45000</v>
      </c>
      <c r="M31" s="289"/>
      <c r="N31" s="289">
        <f>N29</f>
        <v>45000</v>
      </c>
      <c r="O31" s="289"/>
      <c r="P31" s="289">
        <f>P29*P32</f>
        <v>12836.04</v>
      </c>
      <c r="Q31" s="289"/>
      <c r="R31" s="289">
        <v>78942</v>
      </c>
      <c r="S31" s="56"/>
      <c r="T31" s="56" t="s">
        <v>79</v>
      </c>
      <c r="U31" s="56"/>
      <c r="V31" s="56" t="s">
        <v>79</v>
      </c>
      <c r="W31" s="56"/>
      <c r="X31" s="56" t="s">
        <v>79</v>
      </c>
      <c r="Y31" s="56" t="s">
        <v>79</v>
      </c>
      <c r="Z31" s="56"/>
      <c r="AA31" s="49"/>
      <c r="AB31" s="55">
        <f>SUM(F31:N31)</f>
        <v>900000</v>
      </c>
      <c r="AC31" s="51"/>
      <c r="AD31" s="22"/>
      <c r="AE31" s="231"/>
    </row>
    <row r="32" spans="1:33" s="64" customFormat="1" x14ac:dyDescent="0.35">
      <c r="A32" s="57"/>
      <c r="B32" s="163" t="s">
        <v>84</v>
      </c>
      <c r="C32" s="60"/>
      <c r="D32" s="59"/>
      <c r="E32" s="59"/>
      <c r="F32" s="286">
        <v>1</v>
      </c>
      <c r="G32" s="59"/>
      <c r="H32" s="59">
        <v>1</v>
      </c>
      <c r="I32" s="59"/>
      <c r="J32" s="59">
        <v>1</v>
      </c>
      <c r="K32" s="59"/>
      <c r="L32" s="59">
        <v>1</v>
      </c>
      <c r="M32" s="59"/>
      <c r="N32" s="59">
        <v>1</v>
      </c>
      <c r="O32" s="59"/>
      <c r="P32" s="59">
        <v>0.92512000000000005</v>
      </c>
      <c r="Q32" s="59"/>
      <c r="R32" s="59">
        <v>0</v>
      </c>
      <c r="S32" s="59"/>
      <c r="T32" s="59" t="s">
        <v>79</v>
      </c>
      <c r="U32" s="59"/>
      <c r="V32" s="59" t="s">
        <v>79</v>
      </c>
      <c r="W32" s="59"/>
      <c r="X32" s="59" t="s">
        <v>79</v>
      </c>
      <c r="Y32" s="59" t="s">
        <v>79</v>
      </c>
      <c r="Z32" s="59"/>
      <c r="AA32" s="60"/>
      <c r="AB32" s="61"/>
      <c r="AC32" s="62"/>
      <c r="AD32" s="63"/>
    </row>
    <row r="33" spans="1:30" s="64" customFormat="1" x14ac:dyDescent="0.35">
      <c r="A33" s="57"/>
      <c r="B33" s="60" t="s">
        <v>85</v>
      </c>
      <c r="C33" s="60"/>
      <c r="D33" s="59"/>
      <c r="E33" s="222"/>
      <c r="F33" s="222">
        <v>1</v>
      </c>
      <c r="G33" s="222"/>
      <c r="H33" s="222">
        <v>1</v>
      </c>
      <c r="I33" s="222"/>
      <c r="J33" s="222">
        <v>1</v>
      </c>
      <c r="K33" s="222"/>
      <c r="L33" s="222">
        <v>1</v>
      </c>
      <c r="M33" s="222"/>
      <c r="N33" s="222">
        <v>1</v>
      </c>
      <c r="O33" s="222"/>
      <c r="P33" s="59">
        <v>1</v>
      </c>
      <c r="Q33" s="222"/>
      <c r="R33" s="222">
        <v>0</v>
      </c>
      <c r="S33" s="222"/>
      <c r="T33" s="222" t="s">
        <v>79</v>
      </c>
      <c r="U33" s="222"/>
      <c r="V33" s="222" t="s">
        <v>79</v>
      </c>
      <c r="W33" s="222"/>
      <c r="X33" s="222" t="s">
        <v>79</v>
      </c>
      <c r="Y33" s="59" t="s">
        <v>79</v>
      </c>
      <c r="Z33" s="59"/>
      <c r="AA33" s="60"/>
      <c r="AB33" s="65"/>
      <c r="AC33" s="62"/>
      <c r="AD33" s="63"/>
    </row>
    <row r="34" spans="1:30" s="23" customFormat="1" x14ac:dyDescent="0.35">
      <c r="A34" s="47"/>
      <c r="B34" s="40" t="s">
        <v>8</v>
      </c>
      <c r="C34" s="40"/>
      <c r="D34" s="48"/>
      <c r="E34" s="48"/>
      <c r="F34" s="266" t="s">
        <v>309</v>
      </c>
      <c r="G34" s="266"/>
      <c r="H34" s="266" t="s">
        <v>310</v>
      </c>
      <c r="I34" s="266"/>
      <c r="J34" s="266" t="s">
        <v>311</v>
      </c>
      <c r="K34" s="266"/>
      <c r="L34" s="266" t="s">
        <v>312</v>
      </c>
      <c r="M34" s="266"/>
      <c r="N34" s="266" t="s">
        <v>244</v>
      </c>
      <c r="O34" s="266"/>
      <c r="P34" s="266" t="s">
        <v>244</v>
      </c>
      <c r="Q34" s="266"/>
      <c r="R34" s="266" t="s">
        <v>244</v>
      </c>
      <c r="S34" s="48"/>
      <c r="T34" s="48" t="s">
        <v>79</v>
      </c>
      <c r="U34" s="48"/>
      <c r="V34" s="48" t="s">
        <v>79</v>
      </c>
      <c r="W34" s="48"/>
      <c r="X34" s="48" t="s">
        <v>79</v>
      </c>
      <c r="Y34" s="48" t="s">
        <v>79</v>
      </c>
      <c r="Z34" s="48"/>
      <c r="AA34" s="40"/>
      <c r="AB34" s="40"/>
      <c r="AC34" s="43"/>
      <c r="AD34" s="22"/>
    </row>
    <row r="35" spans="1:30" s="23" customFormat="1" x14ac:dyDescent="0.35">
      <c r="A35" s="47"/>
      <c r="B35" s="40" t="s">
        <v>9</v>
      </c>
      <c r="C35" s="68"/>
      <c r="D35" s="236"/>
      <c r="E35" s="236"/>
      <c r="F35" s="236">
        <v>6.4205300000000007E-2</v>
      </c>
      <c r="G35" s="236"/>
      <c r="H35" s="236">
        <v>7.1205299999999999E-2</v>
      </c>
      <c r="I35" s="236"/>
      <c r="J35" s="236">
        <v>7.9705300000000007E-2</v>
      </c>
      <c r="K35" s="236"/>
      <c r="L35" s="236">
        <v>9.0205300000000002E-2</v>
      </c>
      <c r="M35" s="236"/>
      <c r="N35" s="236">
        <v>9.2205300000000004E-2</v>
      </c>
      <c r="O35" s="236"/>
      <c r="P35" s="236">
        <v>9.2205300000000004E-2</v>
      </c>
      <c r="Q35" s="236"/>
      <c r="R35" s="236">
        <v>9.2205300000000004E-2</v>
      </c>
      <c r="S35" s="67"/>
      <c r="T35" s="67" t="s">
        <v>79</v>
      </c>
      <c r="U35" s="67"/>
      <c r="V35" s="67" t="s">
        <v>79</v>
      </c>
      <c r="W35" s="67"/>
      <c r="X35" s="67" t="s">
        <v>79</v>
      </c>
      <c r="Y35" s="67" t="s">
        <v>79</v>
      </c>
      <c r="Z35" s="67"/>
      <c r="AA35" s="40"/>
      <c r="AB35" s="66">
        <f>SUMPRODUCT(D35:N35,D30:N30)/AB30</f>
        <v>6.7671549999999997E-2</v>
      </c>
      <c r="AC35" s="43"/>
      <c r="AD35" s="22"/>
    </row>
    <row r="36" spans="1:30" s="23" customFormat="1" x14ac:dyDescent="0.35">
      <c r="A36" s="47"/>
      <c r="B36" s="40" t="s">
        <v>10</v>
      </c>
      <c r="C36" s="68"/>
      <c r="D36" s="236"/>
      <c r="E36" s="236"/>
      <c r="F36" s="236">
        <v>6.4030699999999996E-2</v>
      </c>
      <c r="G36" s="236"/>
      <c r="H36" s="236">
        <v>7.1030700000000002E-2</v>
      </c>
      <c r="I36" s="236"/>
      <c r="J36" s="236">
        <v>7.9530699999999996E-2</v>
      </c>
      <c r="K36" s="236"/>
      <c r="L36" s="236">
        <v>9.0030700000000005E-2</v>
      </c>
      <c r="M36" s="236"/>
      <c r="N36" s="236">
        <v>9.2030699999999993E-2</v>
      </c>
      <c r="O36" s="236"/>
      <c r="P36" s="236">
        <v>9.2030699999999993E-2</v>
      </c>
      <c r="Q36" s="236"/>
      <c r="R36" s="236">
        <v>9.2030699999999993E-2</v>
      </c>
      <c r="S36" s="67"/>
      <c r="T36" s="67" t="s">
        <v>79</v>
      </c>
      <c r="U36" s="67"/>
      <c r="V36" s="67" t="s">
        <v>79</v>
      </c>
      <c r="W36" s="67"/>
      <c r="X36" s="67" t="s">
        <v>79</v>
      </c>
      <c r="Y36" s="67" t="s">
        <v>79</v>
      </c>
      <c r="Z36" s="67"/>
      <c r="AA36" s="40"/>
      <c r="AB36" s="40"/>
      <c r="AC36" s="43"/>
      <c r="AD36" s="22"/>
    </row>
    <row r="37" spans="1:30" s="23" customFormat="1" x14ac:dyDescent="0.35">
      <c r="A37" s="47"/>
      <c r="B37" s="40" t="s">
        <v>154</v>
      </c>
      <c r="C37" s="40"/>
      <c r="D37" s="68"/>
      <c r="E37" s="68"/>
      <c r="F37" s="265">
        <v>47102</v>
      </c>
      <c r="G37" s="265"/>
      <c r="H37" s="265">
        <v>47102</v>
      </c>
      <c r="I37" s="265"/>
      <c r="J37" s="265">
        <v>47102</v>
      </c>
      <c r="K37" s="265"/>
      <c r="L37" s="265">
        <v>47102</v>
      </c>
      <c r="M37" s="265"/>
      <c r="N37" s="265">
        <v>47102</v>
      </c>
      <c r="O37" s="265"/>
      <c r="P37" s="265">
        <v>47102</v>
      </c>
      <c r="Q37" s="265"/>
      <c r="R37" s="265">
        <v>47102</v>
      </c>
      <c r="S37" s="68"/>
      <c r="T37" s="68" t="s">
        <v>79</v>
      </c>
      <c r="U37" s="68"/>
      <c r="V37" s="68" t="s">
        <v>79</v>
      </c>
      <c r="W37" s="68"/>
      <c r="X37" s="68" t="s">
        <v>79</v>
      </c>
      <c r="Y37" s="68" t="s">
        <v>79</v>
      </c>
      <c r="Z37" s="68"/>
      <c r="AA37" s="40"/>
      <c r="AB37" s="40"/>
      <c r="AC37" s="43"/>
      <c r="AD37" s="22"/>
    </row>
    <row r="38" spans="1:30" s="23" customFormat="1" x14ac:dyDescent="0.35">
      <c r="A38" s="47"/>
      <c r="B38" s="40" t="s">
        <v>11</v>
      </c>
      <c r="C38" s="40"/>
      <c r="D38" s="68"/>
      <c r="E38" s="68"/>
      <c r="F38" s="265">
        <v>47102</v>
      </c>
      <c r="G38" s="266"/>
      <c r="H38" s="265">
        <v>47102</v>
      </c>
      <c r="I38" s="266"/>
      <c r="J38" s="265">
        <v>47102</v>
      </c>
      <c r="K38" s="266"/>
      <c r="L38" s="265">
        <v>47102</v>
      </c>
      <c r="M38" s="266"/>
      <c r="N38" s="265" t="s">
        <v>79</v>
      </c>
      <c r="O38" s="265"/>
      <c r="P38" s="265" t="s">
        <v>79</v>
      </c>
      <c r="Q38" s="265"/>
      <c r="R38" s="265" t="s">
        <v>79</v>
      </c>
      <c r="S38" s="68"/>
      <c r="T38" s="68" t="s">
        <v>79</v>
      </c>
      <c r="U38" s="68"/>
      <c r="V38" s="68" t="s">
        <v>79</v>
      </c>
      <c r="W38" s="68"/>
      <c r="X38" s="68" t="s">
        <v>79</v>
      </c>
      <c r="Y38" s="68" t="s">
        <v>79</v>
      </c>
      <c r="Z38" s="68"/>
      <c r="AA38" s="40"/>
      <c r="AB38" s="40"/>
      <c r="AC38" s="43"/>
      <c r="AD38" s="22"/>
    </row>
    <row r="39" spans="1:30" s="23" customFormat="1" x14ac:dyDescent="0.35">
      <c r="A39" s="47"/>
      <c r="B39" s="40" t="s">
        <v>80</v>
      </c>
      <c r="C39" s="40"/>
      <c r="D39" s="48"/>
      <c r="E39" s="48"/>
      <c r="F39" s="266" t="s">
        <v>313</v>
      </c>
      <c r="G39" s="266"/>
      <c r="H39" s="266" t="s">
        <v>314</v>
      </c>
      <c r="I39" s="266"/>
      <c r="J39" s="266" t="s">
        <v>315</v>
      </c>
      <c r="K39" s="266"/>
      <c r="L39" s="266" t="s">
        <v>316</v>
      </c>
      <c r="M39" s="48"/>
      <c r="N39" s="68" t="s">
        <v>79</v>
      </c>
      <c r="O39" s="68"/>
      <c r="P39" s="68" t="s">
        <v>79</v>
      </c>
      <c r="Q39" s="68"/>
      <c r="R39" s="68" t="s">
        <v>79</v>
      </c>
      <c r="S39" s="48"/>
      <c r="T39" s="48" t="s">
        <v>79</v>
      </c>
      <c r="U39" s="48"/>
      <c r="V39" s="48" t="s">
        <v>79</v>
      </c>
      <c r="W39" s="48"/>
      <c r="X39" s="48" t="s">
        <v>79</v>
      </c>
      <c r="Y39" s="48" t="s">
        <v>79</v>
      </c>
      <c r="Z39" s="48"/>
      <c r="AA39" s="69"/>
      <c r="AB39" s="69"/>
      <c r="AC39" s="43"/>
      <c r="AD39" s="22"/>
    </row>
    <row r="40" spans="1:30" s="23" customFormat="1" x14ac:dyDescent="0.35">
      <c r="A40" s="47"/>
      <c r="B40" s="40"/>
      <c r="C40" s="40"/>
      <c r="D40" s="48"/>
      <c r="E40" s="48"/>
      <c r="F40" s="48"/>
      <c r="G40" s="48"/>
      <c r="H40" s="48"/>
      <c r="I40" s="48"/>
      <c r="J40" s="48"/>
      <c r="K40" s="48"/>
      <c r="L40" s="48"/>
      <c r="M40" s="48"/>
      <c r="N40" s="48"/>
      <c r="O40" s="48"/>
      <c r="P40" s="48"/>
      <c r="Q40" s="48"/>
      <c r="R40" s="48"/>
      <c r="S40" s="48"/>
      <c r="T40" s="48"/>
      <c r="U40" s="48"/>
      <c r="V40" s="48"/>
      <c r="W40" s="48"/>
      <c r="X40" s="48"/>
      <c r="Y40" s="40"/>
      <c r="Z40" s="40"/>
      <c r="AA40" s="40"/>
      <c r="AB40" s="66" t="s">
        <v>106</v>
      </c>
      <c r="AC40" s="43"/>
      <c r="AD40" s="22"/>
    </row>
    <row r="41" spans="1:30" s="23" customFormat="1" x14ac:dyDescent="0.35">
      <c r="A41" s="47"/>
      <c r="B41" s="40" t="s">
        <v>243</v>
      </c>
      <c r="C41" s="40"/>
      <c r="D41" s="48"/>
      <c r="E41" s="48"/>
      <c r="F41" s="48"/>
      <c r="G41" s="48"/>
      <c r="H41" s="48"/>
      <c r="I41" s="48"/>
      <c r="J41" s="48"/>
      <c r="K41" s="48"/>
      <c r="L41" s="48"/>
      <c r="M41" s="48"/>
      <c r="N41" s="48"/>
      <c r="O41" s="48"/>
      <c r="P41" s="48"/>
      <c r="Q41" s="48"/>
      <c r="R41" s="48"/>
      <c r="S41" s="48"/>
      <c r="T41" s="48"/>
      <c r="U41" s="48"/>
      <c r="V41" s="48"/>
      <c r="W41" s="48"/>
      <c r="X41" s="48"/>
      <c r="Y41" s="40"/>
      <c r="Z41" s="40"/>
      <c r="AA41" s="40"/>
      <c r="AB41" s="228">
        <f>SUM(G29:N29)/F29</f>
        <v>0.20481927710843373</v>
      </c>
      <c r="AC41" s="43"/>
      <c r="AD41" s="22"/>
    </row>
    <row r="42" spans="1:30" s="23" customFormat="1" x14ac:dyDescent="0.35">
      <c r="A42" s="47"/>
      <c r="B42" s="40" t="s">
        <v>242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228">
        <f>SUM(G31:N31)/F31</f>
        <v>0.20481927710843373</v>
      </c>
      <c r="AC42" s="43"/>
      <c r="AD42" s="22"/>
    </row>
    <row r="43" spans="1:30" s="23" customFormat="1" x14ac:dyDescent="0.35">
      <c r="A43" s="47"/>
      <c r="B43" s="40" t="s">
        <v>191</v>
      </c>
      <c r="C43" s="40"/>
      <c r="D43" s="40"/>
      <c r="E43" s="40"/>
      <c r="F43" s="40"/>
      <c r="G43" s="40"/>
      <c r="H43" s="40"/>
      <c r="I43" s="40"/>
      <c r="J43" s="40"/>
      <c r="K43" s="40"/>
      <c r="L43" s="40"/>
      <c r="M43" s="40"/>
      <c r="N43" s="40"/>
      <c r="O43" s="40"/>
      <c r="P43" s="40"/>
      <c r="Q43" s="40"/>
      <c r="R43" s="40"/>
      <c r="S43" s="40"/>
      <c r="T43" s="40"/>
      <c r="U43" s="40"/>
      <c r="V43" s="40"/>
      <c r="W43" s="40"/>
      <c r="X43" s="40"/>
      <c r="Y43" s="40"/>
      <c r="Z43" s="48"/>
      <c r="AA43" s="48"/>
      <c r="AB43" s="50" t="s">
        <v>119</v>
      </c>
      <c r="AC43" s="43"/>
      <c r="AD43" s="22"/>
    </row>
    <row r="44" spans="1:30" s="23" customFormat="1" x14ac:dyDescent="0.35">
      <c r="A44" s="47"/>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70"/>
      <c r="AC44" s="43"/>
      <c r="AD44" s="22"/>
    </row>
    <row r="45" spans="1:30" s="23" customFormat="1" x14ac:dyDescent="0.35">
      <c r="A45" s="47"/>
      <c r="B45" s="40" t="s">
        <v>190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71" t="s">
        <v>73</v>
      </c>
      <c r="AC45" s="43"/>
      <c r="AD45" s="22"/>
    </row>
    <row r="46" spans="1:30" s="23" customFormat="1" x14ac:dyDescent="0.35">
      <c r="A46" s="47"/>
      <c r="B46" s="44" t="s">
        <v>107</v>
      </c>
      <c r="C46" s="44"/>
      <c r="D46" s="44"/>
      <c r="E46" s="44"/>
      <c r="F46" s="44"/>
      <c r="G46" s="44"/>
      <c r="H46" s="44"/>
      <c r="I46" s="44"/>
      <c r="J46" s="44"/>
      <c r="K46" s="44"/>
      <c r="L46" s="44"/>
      <c r="M46" s="44"/>
      <c r="N46" s="44"/>
      <c r="O46" s="44"/>
      <c r="P46" s="44"/>
      <c r="Q46" s="44"/>
      <c r="R46" s="44"/>
      <c r="S46" s="44"/>
      <c r="T46" s="44"/>
      <c r="U46" s="44"/>
      <c r="V46" s="44"/>
      <c r="W46" s="44"/>
      <c r="X46" s="44"/>
      <c r="Y46" s="44"/>
      <c r="Z46" s="72"/>
      <c r="AA46" s="72"/>
      <c r="AB46" s="73">
        <v>45366</v>
      </c>
      <c r="AC46" s="43"/>
      <c r="AD46" s="22"/>
    </row>
    <row r="47" spans="1:30" s="23" customFormat="1" x14ac:dyDescent="0.35">
      <c r="A47" s="47"/>
      <c r="B47" s="40" t="s">
        <v>81</v>
      </c>
      <c r="C47" s="40"/>
      <c r="D47" s="74"/>
      <c r="E47" s="74"/>
      <c r="F47" s="74"/>
      <c r="G47" s="74"/>
      <c r="H47" s="74"/>
      <c r="I47" s="74"/>
      <c r="J47" s="74"/>
      <c r="K47" s="74"/>
      <c r="L47" s="74"/>
      <c r="M47" s="74"/>
      <c r="N47" s="74"/>
      <c r="O47" s="74"/>
      <c r="P47" s="74"/>
      <c r="Q47" s="74"/>
      <c r="R47" s="74"/>
      <c r="S47" s="74"/>
      <c r="T47" s="74"/>
      <c r="U47" s="74"/>
      <c r="V47" s="74"/>
      <c r="W47" s="74"/>
      <c r="X47" s="259">
        <f>+AB47-Z47+1</f>
        <v>44</v>
      </c>
      <c r="Y47" s="40"/>
      <c r="Z47" s="75">
        <v>45231</v>
      </c>
      <c r="AA47" s="76"/>
      <c r="AB47" s="75">
        <v>45274</v>
      </c>
      <c r="AC47" s="43"/>
      <c r="AD47" s="22"/>
    </row>
    <row r="48" spans="1:30" s="23" customFormat="1" x14ac:dyDescent="0.35">
      <c r="A48" s="47"/>
      <c r="B48" s="40" t="s">
        <v>82</v>
      </c>
      <c r="C48" s="40"/>
      <c r="D48" s="40"/>
      <c r="E48" s="40"/>
      <c r="F48" s="40"/>
      <c r="G48" s="40"/>
      <c r="H48" s="40"/>
      <c r="I48" s="40"/>
      <c r="J48" s="40"/>
      <c r="K48" s="40"/>
      <c r="L48" s="40"/>
      <c r="M48" s="40"/>
      <c r="N48" s="40"/>
      <c r="O48" s="40"/>
      <c r="P48" s="40"/>
      <c r="Q48" s="40"/>
      <c r="R48" s="40"/>
      <c r="S48" s="40"/>
      <c r="T48" s="40"/>
      <c r="U48" s="40"/>
      <c r="V48" s="40"/>
      <c r="W48" s="40"/>
      <c r="X48" s="259">
        <f>+AB48-Z48+1</f>
        <v>91</v>
      </c>
      <c r="Y48" s="40"/>
      <c r="Z48" s="75">
        <v>45275</v>
      </c>
      <c r="AA48" s="76"/>
      <c r="AB48" s="75">
        <v>45365</v>
      </c>
      <c r="AC48" s="43"/>
      <c r="AD48" s="22"/>
    </row>
    <row r="49" spans="1:31" s="23" customFormat="1" x14ac:dyDescent="0.35">
      <c r="A49" s="47"/>
      <c r="B49" s="40" t="s">
        <v>181</v>
      </c>
      <c r="C49" s="40"/>
      <c r="D49" s="40"/>
      <c r="E49" s="40"/>
      <c r="F49" s="40"/>
      <c r="G49" s="40"/>
      <c r="H49" s="40"/>
      <c r="I49" s="40"/>
      <c r="J49" s="40"/>
      <c r="K49" s="40"/>
      <c r="L49" s="40"/>
      <c r="M49" s="40"/>
      <c r="N49" s="40"/>
      <c r="O49" s="40"/>
      <c r="P49" s="40"/>
      <c r="Q49" s="40"/>
      <c r="R49" s="40"/>
      <c r="S49" s="40"/>
      <c r="T49" s="40"/>
      <c r="U49" s="40"/>
      <c r="V49" s="40"/>
      <c r="W49" s="40"/>
      <c r="X49" s="40"/>
      <c r="Y49" s="40"/>
      <c r="Z49" s="75"/>
      <c r="AA49" s="76"/>
      <c r="AB49" s="75" t="s">
        <v>95</v>
      </c>
      <c r="AC49" s="43"/>
      <c r="AD49" s="22"/>
      <c r="AE49" s="77"/>
    </row>
    <row r="50" spans="1:31" s="23" customFormat="1" x14ac:dyDescent="0.35">
      <c r="A50" s="47"/>
      <c r="B50" s="40" t="s">
        <v>12</v>
      </c>
      <c r="C50" s="40"/>
      <c r="D50" s="40"/>
      <c r="E50" s="40"/>
      <c r="F50" s="40"/>
      <c r="G50" s="40"/>
      <c r="H50" s="40"/>
      <c r="I50" s="40"/>
      <c r="J50" s="40"/>
      <c r="K50" s="40"/>
      <c r="L50" s="40"/>
      <c r="M50" s="40"/>
      <c r="N50" s="40"/>
      <c r="O50" s="40"/>
      <c r="P50" s="40"/>
      <c r="Q50" s="40"/>
      <c r="R50" s="40"/>
      <c r="S50" s="40"/>
      <c r="T50" s="40"/>
      <c r="U50" s="40"/>
      <c r="V50" s="40"/>
      <c r="W50" s="40"/>
      <c r="X50" s="40"/>
      <c r="Y50" s="40"/>
      <c r="Z50" s="75"/>
      <c r="AA50" s="76"/>
      <c r="AB50" s="75">
        <v>45365</v>
      </c>
      <c r="AC50" s="43"/>
      <c r="AD50" s="22"/>
    </row>
    <row r="51" spans="1:31" s="23" customFormat="1" x14ac:dyDescent="0.35">
      <c r="A51" s="18"/>
      <c r="B51" s="37"/>
      <c r="C51" s="37"/>
      <c r="D51" s="37"/>
      <c r="E51" s="37"/>
      <c r="F51" s="37"/>
      <c r="G51" s="37"/>
      <c r="H51" s="37"/>
      <c r="I51" s="37"/>
      <c r="J51" s="37"/>
      <c r="K51" s="37"/>
      <c r="L51" s="37"/>
      <c r="M51" s="37"/>
      <c r="N51" s="37"/>
      <c r="O51" s="37"/>
      <c r="P51" s="37"/>
      <c r="Q51" s="37"/>
      <c r="R51" s="37"/>
      <c r="S51" s="37"/>
      <c r="T51" s="37"/>
      <c r="U51" s="37"/>
      <c r="V51" s="37"/>
      <c r="W51" s="37"/>
      <c r="X51" s="37"/>
      <c r="Y51" s="37"/>
      <c r="Z51" s="78"/>
      <c r="AA51" s="79"/>
      <c r="AB51" s="78"/>
      <c r="AC51" s="21"/>
      <c r="AD51" s="22"/>
    </row>
    <row r="52" spans="1:31" s="23" customFormat="1" x14ac:dyDescent="0.35">
      <c r="A52" s="18"/>
      <c r="B52" s="20"/>
      <c r="C52" s="20"/>
      <c r="D52" s="20"/>
      <c r="E52" s="20"/>
      <c r="F52" s="20"/>
      <c r="G52" s="20"/>
      <c r="H52" s="20"/>
      <c r="I52" s="20"/>
      <c r="J52" s="20"/>
      <c r="K52" s="20"/>
      <c r="L52" s="20"/>
      <c r="M52" s="20"/>
      <c r="N52" s="20"/>
      <c r="O52" s="20"/>
      <c r="P52" s="20"/>
      <c r="Q52" s="20"/>
      <c r="R52" s="20"/>
      <c r="S52" s="20"/>
      <c r="T52" s="20"/>
      <c r="U52" s="20"/>
      <c r="V52" s="20"/>
      <c r="W52" s="20"/>
      <c r="X52" s="20"/>
      <c r="Y52" s="20"/>
      <c r="Z52" s="80"/>
      <c r="AA52" s="81"/>
      <c r="AB52" s="80"/>
      <c r="AC52" s="21"/>
      <c r="AD52" s="22"/>
    </row>
    <row r="53" spans="1:31" s="23" customFormat="1" ht="19" thickBot="1" x14ac:dyDescent="0.5">
      <c r="A53" s="82"/>
      <c r="B53" s="83" t="s">
        <v>335</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5"/>
      <c r="AC53" s="86"/>
      <c r="AD53" s="22"/>
    </row>
    <row r="54" spans="1:31" x14ac:dyDescent="0.35">
      <c r="A54" s="33"/>
      <c r="B54" s="87" t="s">
        <v>13</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9"/>
      <c r="AC54" s="88"/>
      <c r="AD54" s="5"/>
    </row>
    <row r="55" spans="1:31" x14ac:dyDescent="0.35">
      <c r="A55" s="7"/>
      <c r="B55" s="17"/>
      <c r="C55" s="9"/>
      <c r="D55" s="9"/>
      <c r="E55" s="9"/>
      <c r="F55" s="9"/>
      <c r="G55" s="9"/>
      <c r="H55" s="9"/>
      <c r="I55" s="9"/>
      <c r="J55" s="9"/>
      <c r="K55" s="9"/>
      <c r="L55" s="9"/>
      <c r="M55" s="9"/>
      <c r="N55" s="9"/>
      <c r="O55" s="9"/>
      <c r="P55" s="9"/>
      <c r="Q55" s="9"/>
      <c r="R55" s="9"/>
      <c r="S55" s="9"/>
      <c r="T55" s="9"/>
      <c r="U55" s="9"/>
      <c r="V55" s="9"/>
      <c r="W55" s="9"/>
      <c r="X55" s="9"/>
      <c r="Y55" s="9"/>
      <c r="Z55" s="9"/>
      <c r="AA55" s="9"/>
      <c r="AB55" s="90"/>
      <c r="AC55" s="10"/>
      <c r="AD55" s="5"/>
    </row>
    <row r="56" spans="1:31" s="64" customFormat="1" ht="46.5" x14ac:dyDescent="0.35">
      <c r="A56" s="91"/>
      <c r="B56" s="92" t="s">
        <v>14</v>
      </c>
      <c r="C56" s="93"/>
      <c r="D56" s="93"/>
      <c r="E56" s="93"/>
      <c r="F56" s="93"/>
      <c r="G56" s="93"/>
      <c r="H56" s="93"/>
      <c r="I56" s="93"/>
      <c r="J56" s="93"/>
      <c r="K56" s="93"/>
      <c r="L56" s="93"/>
      <c r="M56" s="93"/>
      <c r="N56" s="93"/>
      <c r="O56" s="93"/>
      <c r="P56" s="93" t="s">
        <v>59</v>
      </c>
      <c r="Q56" s="93"/>
      <c r="R56" s="93" t="s">
        <v>61</v>
      </c>
      <c r="S56" s="93"/>
      <c r="T56" s="93" t="s">
        <v>130</v>
      </c>
      <c r="U56" s="93"/>
      <c r="V56" s="93" t="s">
        <v>131</v>
      </c>
      <c r="W56" s="93"/>
      <c r="X56" s="93" t="s">
        <v>64</v>
      </c>
      <c r="Y56" s="93"/>
      <c r="Z56" s="93" t="s">
        <v>68</v>
      </c>
      <c r="AA56" s="93"/>
      <c r="AB56" s="94" t="s">
        <v>74</v>
      </c>
      <c r="AC56" s="95"/>
      <c r="AD56" s="63"/>
    </row>
    <row r="57" spans="1:31" s="23" customFormat="1" x14ac:dyDescent="0.35">
      <c r="A57" s="47"/>
      <c r="B57" s="40" t="s">
        <v>15</v>
      </c>
      <c r="C57" s="96"/>
      <c r="D57" s="96"/>
      <c r="E57" s="96"/>
      <c r="F57" s="96"/>
      <c r="G57" s="96"/>
      <c r="H57" s="97"/>
      <c r="I57" s="96"/>
      <c r="J57" s="97"/>
      <c r="K57" s="96"/>
      <c r="L57" s="96"/>
      <c r="M57" s="96"/>
      <c r="N57" s="96"/>
      <c r="O57" s="96"/>
      <c r="P57" s="234">
        <v>899187</v>
      </c>
      <c r="Q57" s="234"/>
      <c r="R57" s="233">
        <v>896137</v>
      </c>
      <c r="S57" s="234"/>
      <c r="T57" s="233">
        <f>239+223</f>
        <v>462</v>
      </c>
      <c r="U57" s="234"/>
      <c r="V57" s="234">
        <v>5731</v>
      </c>
      <c r="W57" s="234"/>
      <c r="X57" s="234">
        <v>58</v>
      </c>
      <c r="Y57" s="234"/>
      <c r="Z57" s="234">
        <v>0</v>
      </c>
      <c r="AA57" s="234"/>
      <c r="AB57" s="233">
        <f>R57-T57-V57+X57-Z57</f>
        <v>890002</v>
      </c>
      <c r="AC57" s="43"/>
      <c r="AD57" s="22"/>
      <c r="AE57" s="250"/>
    </row>
    <row r="58" spans="1:31" s="23" customFormat="1" x14ac:dyDescent="0.35">
      <c r="A58" s="47"/>
      <c r="B58" s="40" t="s">
        <v>16</v>
      </c>
      <c r="C58" s="96"/>
      <c r="D58" s="96"/>
      <c r="E58" s="96"/>
      <c r="F58" s="96"/>
      <c r="G58" s="96"/>
      <c r="H58" s="97"/>
      <c r="I58" s="96"/>
      <c r="J58" s="97"/>
      <c r="K58" s="96"/>
      <c r="L58" s="96"/>
      <c r="M58" s="96"/>
      <c r="N58" s="96"/>
      <c r="O58" s="96"/>
      <c r="P58" s="234">
        <v>0</v>
      </c>
      <c r="Q58" s="234"/>
      <c r="R58" s="233">
        <v>0</v>
      </c>
      <c r="S58" s="234"/>
      <c r="T58" s="233">
        <v>0</v>
      </c>
      <c r="U58" s="234"/>
      <c r="V58" s="234">
        <v>0</v>
      </c>
      <c r="W58" s="234"/>
      <c r="X58" s="234">
        <v>0</v>
      </c>
      <c r="Y58" s="234"/>
      <c r="Z58" s="234">
        <v>0</v>
      </c>
      <c r="AA58" s="234"/>
      <c r="AB58" s="233">
        <f>F58-J58-L58</f>
        <v>0</v>
      </c>
      <c r="AC58" s="43"/>
      <c r="AD58" s="22"/>
    </row>
    <row r="59" spans="1:31" s="23" customFormat="1" x14ac:dyDescent="0.35">
      <c r="A59" s="47"/>
      <c r="B59" s="40"/>
      <c r="C59" s="96"/>
      <c r="D59" s="96"/>
      <c r="E59" s="96"/>
      <c r="F59" s="96"/>
      <c r="G59" s="96"/>
      <c r="H59" s="97"/>
      <c r="I59" s="96"/>
      <c r="J59" s="97"/>
      <c r="K59" s="96"/>
      <c r="L59" s="96"/>
      <c r="M59" s="96"/>
      <c r="N59" s="96"/>
      <c r="O59" s="96"/>
      <c r="P59" s="234"/>
      <c r="Q59" s="234"/>
      <c r="R59" s="233"/>
      <c r="S59" s="234"/>
      <c r="T59" s="233"/>
      <c r="U59" s="234"/>
      <c r="V59" s="234"/>
      <c r="W59" s="234"/>
      <c r="X59" s="234"/>
      <c r="Y59" s="234"/>
      <c r="Z59" s="234"/>
      <c r="AA59" s="234"/>
      <c r="AB59" s="233"/>
      <c r="AC59" s="43"/>
      <c r="AD59" s="22"/>
    </row>
    <row r="60" spans="1:31" s="23" customFormat="1" x14ac:dyDescent="0.35">
      <c r="A60" s="47"/>
      <c r="B60" s="40" t="s">
        <v>17</v>
      </c>
      <c r="C60" s="96"/>
      <c r="D60" s="96"/>
      <c r="E60" s="96"/>
      <c r="F60" s="96"/>
      <c r="G60" s="96"/>
      <c r="H60" s="96"/>
      <c r="I60" s="96"/>
      <c r="J60" s="96"/>
      <c r="K60" s="96"/>
      <c r="L60" s="96"/>
      <c r="M60" s="96"/>
      <c r="N60" s="96"/>
      <c r="O60" s="96"/>
      <c r="P60" s="234">
        <f>SUM(P57:P59)</f>
        <v>899187</v>
      </c>
      <c r="Q60" s="234"/>
      <c r="R60" s="234">
        <f>R57+R58</f>
        <v>896137</v>
      </c>
      <c r="S60" s="234"/>
      <c r="T60" s="234">
        <f>T57+T58</f>
        <v>462</v>
      </c>
      <c r="U60" s="234"/>
      <c r="V60" s="234">
        <f>SUM(V57:V59)</f>
        <v>5731</v>
      </c>
      <c r="W60" s="234"/>
      <c r="X60" s="234">
        <f>SUM(X57:X59)</f>
        <v>58</v>
      </c>
      <c r="Y60" s="234"/>
      <c r="Z60" s="234">
        <f>SUM(Z57:Z59)</f>
        <v>0</v>
      </c>
      <c r="AA60" s="234"/>
      <c r="AB60" s="234">
        <f>SUM(AB57:AB59)</f>
        <v>890002</v>
      </c>
      <c r="AC60" s="43"/>
      <c r="AD60" s="22"/>
    </row>
    <row r="61" spans="1:31" s="23" customFormat="1" ht="32" customHeight="1" x14ac:dyDescent="0.35">
      <c r="A61" s="47"/>
      <c r="B61" s="40"/>
      <c r="C61" s="96"/>
      <c r="D61" s="96"/>
      <c r="E61" s="96"/>
      <c r="F61" s="96"/>
      <c r="G61" s="96"/>
      <c r="H61" s="96"/>
      <c r="I61" s="96"/>
      <c r="J61" s="96"/>
      <c r="K61" s="96"/>
      <c r="L61" s="96"/>
      <c r="M61" s="96"/>
      <c r="N61" s="96"/>
      <c r="O61" s="96"/>
      <c r="P61" s="234"/>
      <c r="Q61" s="234"/>
      <c r="R61" s="234"/>
      <c r="S61" s="234"/>
      <c r="T61" s="234"/>
      <c r="U61" s="234"/>
      <c r="V61" s="234"/>
      <c r="W61" s="234"/>
      <c r="X61" s="234"/>
      <c r="Y61" s="234"/>
      <c r="Z61" s="234"/>
      <c r="AA61" s="234"/>
      <c r="AB61" s="234"/>
      <c r="AC61" s="43"/>
      <c r="AD61" s="22"/>
    </row>
    <row r="62" spans="1:31" s="23" customFormat="1" x14ac:dyDescent="0.35">
      <c r="A62" s="47"/>
      <c r="B62" s="40" t="s">
        <v>18</v>
      </c>
      <c r="C62" s="96"/>
      <c r="D62" s="96"/>
      <c r="E62" s="96"/>
      <c r="F62" s="96"/>
      <c r="G62" s="96"/>
      <c r="H62" s="96"/>
      <c r="I62" s="96"/>
      <c r="J62" s="96"/>
      <c r="K62" s="96"/>
      <c r="L62" s="96"/>
      <c r="M62" s="96"/>
      <c r="N62" s="96"/>
      <c r="O62" s="96"/>
      <c r="P62" s="234">
        <v>0</v>
      </c>
      <c r="Q62" s="234"/>
      <c r="R62" s="234">
        <v>0</v>
      </c>
      <c r="S62" s="234"/>
      <c r="T62" s="234"/>
      <c r="U62" s="234"/>
      <c r="V62" s="234"/>
      <c r="W62" s="234"/>
      <c r="X62" s="234"/>
      <c r="Y62" s="234"/>
      <c r="Z62" s="234"/>
      <c r="AA62" s="234"/>
      <c r="AB62" s="233">
        <v>0</v>
      </c>
      <c r="AC62" s="43"/>
      <c r="AD62" s="22"/>
    </row>
    <row r="63" spans="1:31" s="23" customFormat="1" x14ac:dyDescent="0.35">
      <c r="A63" s="47"/>
      <c r="B63" s="40" t="s">
        <v>281</v>
      </c>
      <c r="C63" s="96"/>
      <c r="D63" s="96"/>
      <c r="E63" s="96"/>
      <c r="F63" s="96"/>
      <c r="G63" s="96"/>
      <c r="H63" s="96"/>
      <c r="I63" s="96"/>
      <c r="J63" s="96"/>
      <c r="K63" s="96"/>
      <c r="L63" s="96"/>
      <c r="M63" s="96"/>
      <c r="N63" s="96"/>
      <c r="O63" s="96"/>
      <c r="P63" s="234">
        <v>26</v>
      </c>
      <c r="Q63" s="234"/>
      <c r="R63" s="234">
        <v>3161</v>
      </c>
      <c r="S63" s="234"/>
      <c r="T63" s="234">
        <v>0</v>
      </c>
      <c r="U63" s="234"/>
      <c r="V63" s="234">
        <v>6193</v>
      </c>
      <c r="W63" s="234"/>
      <c r="X63" s="234"/>
      <c r="Y63" s="234"/>
      <c r="Z63" s="234"/>
      <c r="AA63" s="234"/>
      <c r="AB63" s="234">
        <f>R63+V63</f>
        <v>9354</v>
      </c>
      <c r="AC63" s="43"/>
      <c r="AD63" s="22"/>
    </row>
    <row r="64" spans="1:31" s="23" customFormat="1" x14ac:dyDescent="0.35">
      <c r="A64" s="47"/>
      <c r="B64" s="40" t="s">
        <v>166</v>
      </c>
      <c r="C64" s="96"/>
      <c r="D64" s="96"/>
      <c r="E64" s="96"/>
      <c r="F64" s="96"/>
      <c r="G64" s="96"/>
      <c r="H64" s="96"/>
      <c r="I64" s="96"/>
      <c r="J64" s="96"/>
      <c r="K64" s="96"/>
      <c r="L64" s="96"/>
      <c r="M64" s="96"/>
      <c r="N64" s="96"/>
      <c r="O64" s="96"/>
      <c r="P64" s="234">
        <v>787</v>
      </c>
      <c r="Q64" s="234"/>
      <c r="R64" s="234">
        <v>702</v>
      </c>
      <c r="S64" s="234"/>
      <c r="T64" s="234"/>
      <c r="U64" s="234"/>
      <c r="V64" s="234"/>
      <c r="W64" s="234"/>
      <c r="X64" s="234">
        <f>-X57</f>
        <v>-58</v>
      </c>
      <c r="Y64" s="234"/>
      <c r="Z64" s="234"/>
      <c r="AA64" s="234"/>
      <c r="AB64" s="234">
        <f>+R64+X64</f>
        <v>644</v>
      </c>
      <c r="AC64" s="43"/>
      <c r="AD64" s="22"/>
    </row>
    <row r="65" spans="1:30" s="23" customFormat="1" x14ac:dyDescent="0.35">
      <c r="A65" s="47"/>
      <c r="B65" s="40" t="s">
        <v>19</v>
      </c>
      <c r="C65" s="96"/>
      <c r="D65" s="96"/>
      <c r="E65" s="96"/>
      <c r="F65" s="96"/>
      <c r="G65" s="96"/>
      <c r="H65" s="96"/>
      <c r="I65" s="96"/>
      <c r="J65" s="96"/>
      <c r="K65" s="96"/>
      <c r="L65" s="96"/>
      <c r="M65" s="96"/>
      <c r="N65" s="96"/>
      <c r="O65" s="96"/>
      <c r="P65" s="234">
        <v>0</v>
      </c>
      <c r="Q65" s="234"/>
      <c r="R65" s="234">
        <v>0</v>
      </c>
      <c r="S65" s="234"/>
      <c r="T65" s="234"/>
      <c r="U65" s="234"/>
      <c r="V65" s="234"/>
      <c r="W65" s="234"/>
      <c r="X65" s="234"/>
      <c r="Y65" s="234"/>
      <c r="Z65" s="234"/>
      <c r="AA65" s="234"/>
      <c r="AB65" s="234">
        <v>0</v>
      </c>
      <c r="AC65" s="43"/>
      <c r="AD65" s="22"/>
    </row>
    <row r="66" spans="1:30" s="23" customFormat="1" x14ac:dyDescent="0.35">
      <c r="A66" s="47"/>
      <c r="B66" s="40" t="s">
        <v>20</v>
      </c>
      <c r="C66" s="96"/>
      <c r="D66" s="96"/>
      <c r="E66" s="96"/>
      <c r="F66" s="96"/>
      <c r="G66" s="96"/>
      <c r="H66" s="96"/>
      <c r="I66" s="96"/>
      <c r="J66" s="96"/>
      <c r="K66" s="96"/>
      <c r="L66" s="96"/>
      <c r="M66" s="96"/>
      <c r="N66" s="96"/>
      <c r="O66" s="96"/>
      <c r="P66" s="234">
        <f>SUM(P60:P65)</f>
        <v>900000</v>
      </c>
      <c r="Q66" s="234"/>
      <c r="R66" s="234">
        <f>SUM(R60:R65)</f>
        <v>900000</v>
      </c>
      <c r="S66" s="234"/>
      <c r="T66" s="234"/>
      <c r="U66" s="234"/>
      <c r="V66" s="234"/>
      <c r="W66" s="234"/>
      <c r="X66" s="234"/>
      <c r="Y66" s="234"/>
      <c r="Z66" s="234"/>
      <c r="AA66" s="234"/>
      <c r="AB66" s="234">
        <f>SUM(AB60:AB65)</f>
        <v>900000</v>
      </c>
      <c r="AC66" s="43"/>
      <c r="AD66" s="22"/>
    </row>
    <row r="67" spans="1:30" x14ac:dyDescent="0.35">
      <c r="A67" s="7"/>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100"/>
      <c r="AC67" s="10"/>
      <c r="AD67" s="5"/>
    </row>
    <row r="68" spans="1:30" x14ac:dyDescent="0.35">
      <c r="A68" s="7"/>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10"/>
      <c r="AD68" s="5"/>
    </row>
    <row r="69" spans="1:30" x14ac:dyDescent="0.35">
      <c r="A69" s="33"/>
      <c r="B69" s="101" t="s">
        <v>21</v>
      </c>
      <c r="C69" s="101"/>
      <c r="D69" s="102"/>
      <c r="E69" s="102"/>
      <c r="F69" s="102"/>
      <c r="G69" s="102"/>
      <c r="H69" s="103"/>
      <c r="I69" s="102"/>
      <c r="J69" s="104"/>
      <c r="K69" s="102"/>
      <c r="L69" s="102"/>
      <c r="M69" s="102"/>
      <c r="N69" s="102"/>
      <c r="O69" s="102"/>
      <c r="P69" s="102"/>
      <c r="Q69" s="102"/>
      <c r="R69" s="103" t="s">
        <v>60</v>
      </c>
      <c r="S69" s="102"/>
      <c r="T69" s="104">
        <f>+Z244</f>
        <v>45351</v>
      </c>
      <c r="U69" s="102"/>
      <c r="V69" s="102"/>
      <c r="W69" s="102"/>
      <c r="X69" s="102"/>
      <c r="Y69" s="102"/>
      <c r="Z69" s="102" t="s">
        <v>69</v>
      </c>
      <c r="AA69" s="102"/>
      <c r="AB69" s="102" t="s">
        <v>75</v>
      </c>
      <c r="AC69" s="36"/>
      <c r="AD69" s="5"/>
    </row>
    <row r="70" spans="1:30" s="23" customFormat="1" x14ac:dyDescent="0.35">
      <c r="A70" s="18"/>
      <c r="B70" s="37" t="s">
        <v>22</v>
      </c>
      <c r="C70" s="37"/>
      <c r="D70" s="37"/>
      <c r="E70" s="37"/>
      <c r="F70" s="37"/>
      <c r="G70" s="37"/>
      <c r="H70" s="37"/>
      <c r="I70" s="37"/>
      <c r="J70" s="37"/>
      <c r="K70" s="37"/>
      <c r="L70" s="37"/>
      <c r="M70" s="37"/>
      <c r="N70" s="37"/>
      <c r="O70" s="37"/>
      <c r="P70" s="37"/>
      <c r="Q70" s="37"/>
      <c r="R70" s="37"/>
      <c r="S70" s="37"/>
      <c r="T70" s="37"/>
      <c r="U70" s="37"/>
      <c r="V70" s="37"/>
      <c r="W70" s="37"/>
      <c r="X70" s="37"/>
      <c r="Y70" s="37"/>
      <c r="Z70" s="99">
        <v>3161</v>
      </c>
      <c r="AA70" s="37"/>
      <c r="AB70" s="106">
        <v>0</v>
      </c>
      <c r="AC70" s="21"/>
      <c r="AD70" s="22"/>
    </row>
    <row r="71" spans="1:30" s="23" customFormat="1" x14ac:dyDescent="0.35">
      <c r="A71" s="47"/>
      <c r="B71" s="273" t="s">
        <v>282</v>
      </c>
      <c r="C71" s="40"/>
      <c r="D71" s="69"/>
      <c r="E71" s="69"/>
      <c r="F71" s="69"/>
      <c r="G71" s="107"/>
      <c r="H71" s="69"/>
      <c r="I71" s="40"/>
      <c r="J71" s="108"/>
      <c r="K71" s="40"/>
      <c r="L71" s="40"/>
      <c r="M71" s="40"/>
      <c r="N71" s="40"/>
      <c r="O71" s="40"/>
      <c r="P71" s="40"/>
      <c r="Q71" s="40"/>
      <c r="R71" s="40"/>
      <c r="S71" s="40"/>
      <c r="T71" s="40"/>
      <c r="U71" s="40"/>
      <c r="V71" s="40"/>
      <c r="W71" s="40"/>
      <c r="X71" s="40"/>
      <c r="Y71" s="40"/>
      <c r="Z71" s="234">
        <v>0</v>
      </c>
      <c r="AA71" s="40"/>
      <c r="AB71" s="97"/>
      <c r="AC71" s="43"/>
      <c r="AD71" s="22"/>
    </row>
    <row r="72" spans="1:30" s="23" customFormat="1" x14ac:dyDescent="0.35">
      <c r="A72" s="47"/>
      <c r="B72" s="273" t="s">
        <v>283</v>
      </c>
      <c r="C72" s="40"/>
      <c r="D72" s="69"/>
      <c r="E72" s="69"/>
      <c r="F72" s="69"/>
      <c r="G72" s="107"/>
      <c r="H72" s="69"/>
      <c r="I72" s="40"/>
      <c r="J72" s="108"/>
      <c r="K72" s="40"/>
      <c r="L72" s="40"/>
      <c r="M72" s="40"/>
      <c r="N72" s="40"/>
      <c r="O72" s="40"/>
      <c r="P72" s="40"/>
      <c r="Q72" s="40"/>
      <c r="R72" s="40"/>
      <c r="S72" s="40"/>
      <c r="T72" s="40"/>
      <c r="U72" s="40"/>
      <c r="V72" s="40"/>
      <c r="W72" s="40"/>
      <c r="X72" s="40"/>
      <c r="Y72" s="40"/>
      <c r="Z72" s="234">
        <v>0</v>
      </c>
      <c r="AA72" s="40"/>
      <c r="AB72" s="97"/>
      <c r="AC72" s="43"/>
      <c r="AD72" s="22"/>
    </row>
    <row r="73" spans="1:30" s="23" customFormat="1" x14ac:dyDescent="0.35">
      <c r="A73" s="47"/>
      <c r="B73" s="40" t="s">
        <v>319</v>
      </c>
      <c r="C73" s="40"/>
      <c r="D73" s="69"/>
      <c r="E73" s="69"/>
      <c r="F73" s="69"/>
      <c r="G73" s="107"/>
      <c r="H73" s="69"/>
      <c r="I73" s="40"/>
      <c r="J73" s="108"/>
      <c r="K73" s="40"/>
      <c r="L73" s="40"/>
      <c r="M73" s="40"/>
      <c r="N73" s="40"/>
      <c r="O73" s="40"/>
      <c r="P73" s="40"/>
      <c r="Q73" s="40"/>
      <c r="R73" s="40"/>
      <c r="S73" s="40"/>
      <c r="T73" s="40"/>
      <c r="U73" s="40"/>
      <c r="V73" s="40"/>
      <c r="W73" s="40"/>
      <c r="X73" s="40"/>
      <c r="Y73" s="40"/>
      <c r="Z73" s="234">
        <f>-X64</f>
        <v>58</v>
      </c>
      <c r="AA73" s="40"/>
      <c r="AB73" s="97"/>
      <c r="AC73" s="43"/>
      <c r="AD73" s="22"/>
    </row>
    <row r="74" spans="1:30" s="23" customFormat="1" x14ac:dyDescent="0.35">
      <c r="A74" s="47"/>
      <c r="B74" s="40" t="s">
        <v>320</v>
      </c>
      <c r="C74" s="40"/>
      <c r="D74" s="69"/>
      <c r="E74" s="69"/>
      <c r="F74" s="69"/>
      <c r="G74" s="107"/>
      <c r="H74" s="69"/>
      <c r="I74" s="40"/>
      <c r="J74" s="108"/>
      <c r="K74" s="40"/>
      <c r="L74" s="40"/>
      <c r="M74" s="40"/>
      <c r="N74" s="40"/>
      <c r="O74" s="40"/>
      <c r="P74" s="40"/>
      <c r="Q74" s="40"/>
      <c r="R74" s="40"/>
      <c r="S74" s="40"/>
      <c r="T74" s="40"/>
      <c r="U74" s="40"/>
      <c r="V74" s="40"/>
      <c r="W74" s="40"/>
      <c r="X74" s="40"/>
      <c r="Y74" s="40"/>
      <c r="Z74" s="234">
        <f>-Z73</f>
        <v>-58</v>
      </c>
      <c r="AA74" s="40"/>
      <c r="AB74" s="97"/>
      <c r="AC74" s="43"/>
      <c r="AD74" s="22"/>
    </row>
    <row r="75" spans="1:30" s="23" customFormat="1" x14ac:dyDescent="0.35">
      <c r="A75" s="47"/>
      <c r="B75" s="40" t="s">
        <v>23</v>
      </c>
      <c r="C75" s="40"/>
      <c r="D75" s="69"/>
      <c r="E75" s="69"/>
      <c r="F75" s="69"/>
      <c r="G75" s="107"/>
      <c r="H75" s="69"/>
      <c r="I75" s="40"/>
      <c r="J75" s="108"/>
      <c r="K75" s="40"/>
      <c r="L75" s="40"/>
      <c r="M75" s="40"/>
      <c r="N75" s="40"/>
      <c r="O75" s="40"/>
      <c r="P75" s="40"/>
      <c r="Q75" s="40"/>
      <c r="R75" s="40"/>
      <c r="S75" s="40"/>
      <c r="T75" s="40"/>
      <c r="U75" s="40"/>
      <c r="V75" s="40"/>
      <c r="W75" s="40"/>
      <c r="X75" s="40"/>
      <c r="Y75" s="40"/>
      <c r="Z75" s="234">
        <f>+T57+V57+Z57</f>
        <v>6193</v>
      </c>
      <c r="AA75" s="40"/>
      <c r="AB75" s="97"/>
      <c r="AC75" s="43"/>
      <c r="AD75" s="22"/>
    </row>
    <row r="76" spans="1:30" s="23" customFormat="1" x14ac:dyDescent="0.35">
      <c r="A76" s="47"/>
      <c r="B76" s="40" t="s">
        <v>111</v>
      </c>
      <c r="C76" s="40"/>
      <c r="D76" s="69"/>
      <c r="E76" s="69"/>
      <c r="F76" s="69"/>
      <c r="G76" s="107"/>
      <c r="H76" s="69"/>
      <c r="I76" s="40"/>
      <c r="J76" s="108"/>
      <c r="K76" s="40"/>
      <c r="L76" s="40"/>
      <c r="M76" s="40"/>
      <c r="N76" s="40"/>
      <c r="O76" s="40"/>
      <c r="P76" s="40"/>
      <c r="Q76" s="40"/>
      <c r="R76" s="40"/>
      <c r="S76" s="40"/>
      <c r="T76" s="40"/>
      <c r="U76" s="40"/>
      <c r="V76" s="40"/>
      <c r="W76" s="40"/>
      <c r="X76" s="40"/>
      <c r="Y76" s="40"/>
      <c r="Z76" s="234"/>
      <c r="AA76" s="40"/>
      <c r="AB76" s="97">
        <f>8180+3427-490-368</f>
        <v>10749</v>
      </c>
      <c r="AC76" s="43"/>
      <c r="AD76" s="22"/>
    </row>
    <row r="77" spans="1:30" s="23" customFormat="1" x14ac:dyDescent="0.35">
      <c r="A77" s="47"/>
      <c r="B77" s="40" t="s">
        <v>109</v>
      </c>
      <c r="C77" s="40"/>
      <c r="D77" s="69"/>
      <c r="E77" s="69"/>
      <c r="F77" s="69"/>
      <c r="G77" s="107"/>
      <c r="H77" s="69"/>
      <c r="I77" s="40"/>
      <c r="J77" s="108"/>
      <c r="K77" s="40"/>
      <c r="L77" s="40"/>
      <c r="M77" s="40"/>
      <c r="N77" s="40"/>
      <c r="O77" s="40"/>
      <c r="P77" s="40"/>
      <c r="Q77" s="40"/>
      <c r="R77" s="40"/>
      <c r="S77" s="40"/>
      <c r="T77" s="40"/>
      <c r="U77" s="40"/>
      <c r="V77" s="40"/>
      <c r="W77" s="40"/>
      <c r="X77" s="40"/>
      <c r="Y77" s="40"/>
      <c r="Z77" s="234"/>
      <c r="AA77" s="40"/>
      <c r="AB77" s="97">
        <f>16+59</f>
        <v>75</v>
      </c>
      <c r="AC77" s="43"/>
      <c r="AD77" s="22"/>
    </row>
    <row r="78" spans="1:30" s="23" customFormat="1" x14ac:dyDescent="0.35">
      <c r="A78" s="47"/>
      <c r="B78" s="40" t="s">
        <v>110</v>
      </c>
      <c r="C78" s="40"/>
      <c r="D78" s="69"/>
      <c r="E78" s="69"/>
      <c r="F78" s="69"/>
      <c r="G78" s="107"/>
      <c r="H78" s="69"/>
      <c r="I78" s="40"/>
      <c r="J78" s="108"/>
      <c r="K78" s="40"/>
      <c r="L78" s="40"/>
      <c r="M78" s="40"/>
      <c r="N78" s="40"/>
      <c r="O78" s="40"/>
      <c r="P78" s="40"/>
      <c r="Q78" s="40"/>
      <c r="R78" s="40"/>
      <c r="S78" s="40"/>
      <c r="T78" s="40"/>
      <c r="U78" s="40"/>
      <c r="V78" s="40"/>
      <c r="W78" s="40"/>
      <c r="X78" s="40"/>
      <c r="Y78" s="40"/>
      <c r="Z78" s="234"/>
      <c r="AA78" s="40"/>
      <c r="AB78" s="97">
        <v>260</v>
      </c>
      <c r="AC78" s="43"/>
      <c r="AD78" s="22"/>
    </row>
    <row r="79" spans="1:30" s="23" customFormat="1" x14ac:dyDescent="0.35">
      <c r="A79" s="47"/>
      <c r="B79" s="40" t="s">
        <v>116</v>
      </c>
      <c r="C79" s="40"/>
      <c r="D79" s="69"/>
      <c r="E79" s="69"/>
      <c r="F79" s="69"/>
      <c r="G79" s="107"/>
      <c r="H79" s="69"/>
      <c r="I79" s="40"/>
      <c r="J79" s="108"/>
      <c r="K79" s="40"/>
      <c r="L79" s="40"/>
      <c r="M79" s="40"/>
      <c r="N79" s="40"/>
      <c r="O79" s="40"/>
      <c r="P79" s="40"/>
      <c r="Q79" s="40"/>
      <c r="R79" s="40"/>
      <c r="S79" s="40"/>
      <c r="T79" s="40"/>
      <c r="U79" s="40"/>
      <c r="V79" s="40"/>
      <c r="W79" s="40"/>
      <c r="X79" s="40"/>
      <c r="Y79" s="40"/>
      <c r="Z79" s="234"/>
      <c r="AA79" s="40"/>
      <c r="AB79" s="97">
        <v>0</v>
      </c>
      <c r="AC79" s="43"/>
      <c r="AD79" s="22"/>
    </row>
    <row r="80" spans="1:30" s="23" customFormat="1" x14ac:dyDescent="0.35">
      <c r="A80" s="47"/>
      <c r="B80" s="58" t="s">
        <v>215</v>
      </c>
      <c r="C80" s="40"/>
      <c r="D80" s="69"/>
      <c r="E80" s="69"/>
      <c r="F80" s="69"/>
      <c r="G80" s="107"/>
      <c r="H80" s="69"/>
      <c r="I80" s="40"/>
      <c r="J80" s="108"/>
      <c r="K80" s="40"/>
      <c r="L80" s="40"/>
      <c r="M80" s="40"/>
      <c r="N80" s="40"/>
      <c r="O80" s="40"/>
      <c r="P80" s="40"/>
      <c r="Q80" s="40"/>
      <c r="R80" s="40"/>
      <c r="S80" s="40"/>
      <c r="T80" s="40"/>
      <c r="U80" s="40"/>
      <c r="V80" s="40"/>
      <c r="W80" s="40"/>
      <c r="X80" s="40"/>
      <c r="Y80" s="40"/>
      <c r="Z80" s="234"/>
      <c r="AA80" s="40"/>
      <c r="AB80" s="97">
        <v>0</v>
      </c>
      <c r="AC80" s="43"/>
      <c r="AD80" s="22"/>
    </row>
    <row r="81" spans="1:30" s="23" customFormat="1" x14ac:dyDescent="0.35">
      <c r="A81" s="47"/>
      <c r="B81" s="58" t="s">
        <v>216</v>
      </c>
      <c r="C81" s="40"/>
      <c r="D81" s="69"/>
      <c r="E81" s="69"/>
      <c r="F81" s="69"/>
      <c r="G81" s="107"/>
      <c r="H81" s="69"/>
      <c r="I81" s="40"/>
      <c r="J81" s="108"/>
      <c r="K81" s="40"/>
      <c r="L81" s="40"/>
      <c r="M81" s="40"/>
      <c r="N81" s="40"/>
      <c r="O81" s="40"/>
      <c r="P81" s="40"/>
      <c r="Q81" s="40"/>
      <c r="R81" s="40"/>
      <c r="S81" s="40"/>
      <c r="T81" s="40"/>
      <c r="U81" s="40"/>
      <c r="V81" s="40"/>
      <c r="W81" s="40"/>
      <c r="X81" s="40"/>
      <c r="Y81" s="40"/>
      <c r="Z81" s="234"/>
      <c r="AA81" s="40"/>
      <c r="AB81" s="97">
        <v>0</v>
      </c>
      <c r="AC81" s="43"/>
      <c r="AD81" s="22"/>
    </row>
    <row r="82" spans="1:30" s="23" customFormat="1" x14ac:dyDescent="0.35">
      <c r="A82" s="47"/>
      <c r="B82" s="40" t="s">
        <v>321</v>
      </c>
      <c r="C82" s="40"/>
      <c r="D82" s="69"/>
      <c r="E82" s="69"/>
      <c r="F82" s="69"/>
      <c r="G82" s="107"/>
      <c r="H82" s="69"/>
      <c r="I82" s="40"/>
      <c r="J82" s="108"/>
      <c r="K82" s="40"/>
      <c r="L82" s="40"/>
      <c r="M82" s="40"/>
      <c r="N82" s="40"/>
      <c r="O82" s="40"/>
      <c r="P82" s="40"/>
      <c r="Q82" s="40"/>
      <c r="R82" s="40"/>
      <c r="S82" s="40"/>
      <c r="T82" s="40"/>
      <c r="U82" s="40"/>
      <c r="V82" s="40"/>
      <c r="W82" s="40"/>
      <c r="X82" s="40"/>
      <c r="Y82" s="40"/>
      <c r="Z82" s="234"/>
      <c r="AA82" s="40"/>
      <c r="AB82" s="97">
        <f>+AB170</f>
        <v>0</v>
      </c>
      <c r="AC82" s="43"/>
      <c r="AD82" s="22"/>
    </row>
    <row r="83" spans="1:30" s="23" customFormat="1" x14ac:dyDescent="0.35">
      <c r="A83" s="47"/>
      <c r="B83" s="40" t="s">
        <v>236</v>
      </c>
      <c r="C83" s="40"/>
      <c r="D83" s="69"/>
      <c r="E83" s="69"/>
      <c r="F83" s="69"/>
      <c r="G83" s="107"/>
      <c r="H83" s="69"/>
      <c r="I83" s="40"/>
      <c r="J83" s="108"/>
      <c r="K83" s="40"/>
      <c r="L83" s="40"/>
      <c r="M83" s="40"/>
      <c r="N83" s="40"/>
      <c r="O83" s="40"/>
      <c r="P83" s="40"/>
      <c r="Q83" s="40"/>
      <c r="R83" s="40"/>
      <c r="S83" s="40"/>
      <c r="T83" s="40"/>
      <c r="U83" s="40"/>
      <c r="V83" s="40"/>
      <c r="W83" s="40"/>
      <c r="X83" s="40"/>
      <c r="Y83" s="40"/>
      <c r="Z83" s="234"/>
      <c r="AA83" s="40"/>
      <c r="AB83" s="97">
        <v>0</v>
      </c>
      <c r="AC83" s="43"/>
      <c r="AD83" s="22"/>
    </row>
    <row r="84" spans="1:30" s="23" customFormat="1" x14ac:dyDescent="0.35">
      <c r="A84" s="47"/>
      <c r="B84" s="58" t="s">
        <v>223</v>
      </c>
      <c r="C84" s="40"/>
      <c r="D84" s="69"/>
      <c r="E84" s="69"/>
      <c r="F84" s="69"/>
      <c r="G84" s="107"/>
      <c r="H84" s="69"/>
      <c r="I84" s="40"/>
      <c r="J84" s="108"/>
      <c r="K84" s="40"/>
      <c r="L84" s="40"/>
      <c r="M84" s="40"/>
      <c r="N84" s="40"/>
      <c r="O84" s="40"/>
      <c r="P84" s="40"/>
      <c r="Q84" s="40"/>
      <c r="R84" s="40"/>
      <c r="S84" s="40"/>
      <c r="T84" s="40"/>
      <c r="U84" s="40"/>
      <c r="V84" s="40"/>
      <c r="W84" s="40"/>
      <c r="X84" s="40"/>
      <c r="Y84" s="40"/>
      <c r="Z84" s="234"/>
      <c r="AA84" s="40"/>
      <c r="AB84" s="97">
        <v>31</v>
      </c>
      <c r="AC84" s="43"/>
      <c r="AD84" s="22"/>
    </row>
    <row r="85" spans="1:30" s="23" customFormat="1" x14ac:dyDescent="0.35">
      <c r="A85" s="47"/>
      <c r="B85" s="40" t="s">
        <v>24</v>
      </c>
      <c r="C85" s="40"/>
      <c r="D85" s="40"/>
      <c r="E85" s="40"/>
      <c r="F85" s="40"/>
      <c r="G85" s="40"/>
      <c r="H85" s="40"/>
      <c r="I85" s="40"/>
      <c r="J85" s="40"/>
      <c r="K85" s="40"/>
      <c r="L85" s="40"/>
      <c r="M85" s="40"/>
      <c r="N85" s="40"/>
      <c r="O85" s="40"/>
      <c r="P85" s="40"/>
      <c r="Q85" s="40"/>
      <c r="R85" s="40"/>
      <c r="S85" s="40"/>
      <c r="T85" s="40"/>
      <c r="U85" s="40"/>
      <c r="V85" s="40"/>
      <c r="W85" s="40"/>
      <c r="X85" s="40"/>
      <c r="Y85" s="40"/>
      <c r="Z85" s="234">
        <f>SUM(Z70:Z84)</f>
        <v>9354</v>
      </c>
      <c r="AA85" s="40"/>
      <c r="AB85" s="96">
        <f>SUM(AB70:AB84)</f>
        <v>11115</v>
      </c>
      <c r="AC85" s="43"/>
      <c r="AD85" s="22"/>
    </row>
    <row r="86" spans="1:30" s="23" customFormat="1" x14ac:dyDescent="0.35">
      <c r="A86" s="47"/>
      <c r="B86" s="40" t="s">
        <v>323</v>
      </c>
      <c r="C86" s="40"/>
      <c r="D86" s="40"/>
      <c r="E86" s="40"/>
      <c r="F86" s="40"/>
      <c r="G86" s="40"/>
      <c r="H86" s="40"/>
      <c r="I86" s="40"/>
      <c r="J86" s="40"/>
      <c r="K86" s="40"/>
      <c r="L86" s="40"/>
      <c r="M86" s="40"/>
      <c r="N86" s="40"/>
      <c r="O86" s="40"/>
      <c r="P86" s="40"/>
      <c r="Q86" s="40"/>
      <c r="R86" s="40"/>
      <c r="S86" s="40"/>
      <c r="T86" s="40"/>
      <c r="U86" s="40"/>
      <c r="V86" s="40"/>
      <c r="W86" s="40"/>
      <c r="X86" s="40"/>
      <c r="Y86" s="40"/>
      <c r="Z86" s="234">
        <f>-AB86</f>
        <v>0</v>
      </c>
      <c r="AA86" s="40"/>
      <c r="AB86" s="97">
        <v>0</v>
      </c>
      <c r="AC86" s="43"/>
      <c r="AD86" s="22"/>
    </row>
    <row r="87" spans="1:30" s="23" customFormat="1" x14ac:dyDescent="0.35">
      <c r="A87" s="47"/>
      <c r="B87" s="40" t="s">
        <v>25</v>
      </c>
      <c r="C87" s="40"/>
      <c r="D87" s="40"/>
      <c r="E87" s="40"/>
      <c r="F87" s="40"/>
      <c r="G87" s="40"/>
      <c r="H87" s="40"/>
      <c r="I87" s="40"/>
      <c r="J87" s="40"/>
      <c r="K87" s="40"/>
      <c r="L87" s="40"/>
      <c r="M87" s="40"/>
      <c r="N87" s="40"/>
      <c r="O87" s="40"/>
      <c r="P87" s="40"/>
      <c r="Q87" s="40"/>
      <c r="R87" s="40"/>
      <c r="S87" s="40"/>
      <c r="T87" s="40"/>
      <c r="U87" s="40"/>
      <c r="V87" s="40"/>
      <c r="W87" s="40"/>
      <c r="X87" s="40"/>
      <c r="Y87" s="40"/>
      <c r="Z87" s="234">
        <f>Z85+Z86</f>
        <v>9354</v>
      </c>
      <c r="AA87" s="40"/>
      <c r="AB87" s="96">
        <f>AB85+AB86</f>
        <v>11115</v>
      </c>
      <c r="AC87" s="43"/>
      <c r="AD87" s="22"/>
    </row>
    <row r="88" spans="1:30" x14ac:dyDescent="0.35">
      <c r="A88" s="109"/>
      <c r="B88" s="110" t="s">
        <v>322</v>
      </c>
      <c r="C88" s="58"/>
      <c r="D88" s="58"/>
      <c r="E88" s="58"/>
      <c r="F88" s="58"/>
      <c r="G88" s="58"/>
      <c r="H88" s="58"/>
      <c r="I88" s="58"/>
      <c r="J88" s="58"/>
      <c r="K88" s="58"/>
      <c r="L88" s="58"/>
      <c r="M88" s="58"/>
      <c r="N88" s="58"/>
      <c r="O88" s="58"/>
      <c r="P88" s="58"/>
      <c r="Q88" s="58"/>
      <c r="R88" s="58"/>
      <c r="S88" s="58"/>
      <c r="T88" s="58"/>
      <c r="U88" s="58"/>
      <c r="V88" s="58"/>
      <c r="W88" s="58"/>
      <c r="X88" s="58"/>
      <c r="Y88" s="58"/>
      <c r="Z88" s="234"/>
      <c r="AA88" s="111"/>
      <c r="AB88" s="112"/>
      <c r="AC88" s="113"/>
      <c r="AD88" s="5"/>
    </row>
    <row r="89" spans="1:30" x14ac:dyDescent="0.35">
      <c r="A89" s="109">
        <v>1</v>
      </c>
      <c r="B89" s="58" t="s">
        <v>277</v>
      </c>
      <c r="C89" s="58"/>
      <c r="D89" s="58"/>
      <c r="E89" s="58"/>
      <c r="F89" s="58"/>
      <c r="G89" s="58"/>
      <c r="H89" s="58"/>
      <c r="I89" s="58"/>
      <c r="J89" s="58"/>
      <c r="K89" s="58"/>
      <c r="L89" s="58"/>
      <c r="M89" s="58"/>
      <c r="N89" s="58"/>
      <c r="O89" s="58"/>
      <c r="P89" s="58"/>
      <c r="Q89" s="58"/>
      <c r="R89" s="58"/>
      <c r="S89" s="58"/>
      <c r="T89" s="58"/>
      <c r="U89" s="58"/>
      <c r="V89" s="58"/>
      <c r="W89" s="58"/>
      <c r="X89" s="58"/>
      <c r="Y89" s="58"/>
      <c r="Z89" s="234"/>
      <c r="AA89" s="111"/>
      <c r="AB89" s="97">
        <v>0</v>
      </c>
      <c r="AC89" s="113"/>
      <c r="AD89" s="5"/>
    </row>
    <row r="90" spans="1:30" x14ac:dyDescent="0.35">
      <c r="A90" s="109">
        <v>2</v>
      </c>
      <c r="B90" s="58" t="s">
        <v>317</v>
      </c>
      <c r="C90" s="58"/>
      <c r="D90" s="58"/>
      <c r="E90" s="58"/>
      <c r="F90" s="58"/>
      <c r="G90" s="58"/>
      <c r="H90" s="58"/>
      <c r="I90" s="58"/>
      <c r="J90" s="58"/>
      <c r="K90" s="58"/>
      <c r="L90" s="58"/>
      <c r="M90" s="58"/>
      <c r="N90" s="58"/>
      <c r="O90" s="58"/>
      <c r="P90" s="58"/>
      <c r="Q90" s="58"/>
      <c r="R90" s="58"/>
      <c r="S90" s="58"/>
      <c r="T90" s="58"/>
      <c r="U90" s="58"/>
      <c r="V90" s="58"/>
      <c r="W90" s="58"/>
      <c r="X90" s="58"/>
      <c r="Y90" s="58"/>
      <c r="Z90" s="234"/>
      <c r="AA90" s="111"/>
      <c r="AB90" s="97">
        <v>-2</v>
      </c>
      <c r="AC90" s="113"/>
      <c r="AD90" s="5"/>
    </row>
    <row r="91" spans="1:30" x14ac:dyDescent="0.35">
      <c r="A91" s="109">
        <v>3</v>
      </c>
      <c r="B91" s="58" t="s">
        <v>237</v>
      </c>
      <c r="C91" s="58"/>
      <c r="D91" s="58"/>
      <c r="E91" s="58"/>
      <c r="F91" s="58"/>
      <c r="G91" s="58"/>
      <c r="H91" s="58"/>
      <c r="I91" s="58"/>
      <c r="J91" s="58"/>
      <c r="K91" s="58"/>
      <c r="L91" s="58"/>
      <c r="M91" s="58"/>
      <c r="N91" s="58"/>
      <c r="O91" s="58"/>
      <c r="P91" s="58"/>
      <c r="Q91" s="58"/>
      <c r="R91" s="58"/>
      <c r="S91" s="58"/>
      <c r="T91" s="58"/>
      <c r="U91" s="58"/>
      <c r="V91" s="58"/>
      <c r="W91" s="58"/>
      <c r="X91" s="58"/>
      <c r="Y91" s="58"/>
      <c r="Z91" s="234"/>
      <c r="AA91" s="111"/>
      <c r="AB91" s="97">
        <f>-446-5-9</f>
        <v>-460</v>
      </c>
      <c r="AC91" s="113"/>
      <c r="AD91" s="5"/>
    </row>
    <row r="92" spans="1:30" x14ac:dyDescent="0.35">
      <c r="A92" s="109">
        <v>4</v>
      </c>
      <c r="B92" s="58" t="s">
        <v>78</v>
      </c>
      <c r="C92" s="58"/>
      <c r="D92" s="58"/>
      <c r="E92" s="58"/>
      <c r="F92" s="58"/>
      <c r="G92" s="58"/>
      <c r="H92" s="58"/>
      <c r="I92" s="58"/>
      <c r="J92" s="58"/>
      <c r="K92" s="58"/>
      <c r="L92" s="58"/>
      <c r="M92" s="58"/>
      <c r="N92" s="58"/>
      <c r="O92" s="58"/>
      <c r="P92" s="58"/>
      <c r="Q92" s="58"/>
      <c r="R92" s="58"/>
      <c r="S92" s="58"/>
      <c r="T92" s="58"/>
      <c r="U92" s="58"/>
      <c r="V92" s="58"/>
      <c r="W92" s="58"/>
      <c r="X92" s="58"/>
      <c r="Y92" s="58"/>
      <c r="Z92" s="234"/>
      <c r="AA92" s="111"/>
      <c r="AB92" s="97">
        <v>6963</v>
      </c>
      <c r="AC92" s="113"/>
      <c r="AD92" s="5"/>
    </row>
    <row r="93" spans="1:30" x14ac:dyDescent="0.35">
      <c r="A93" s="109">
        <v>5</v>
      </c>
      <c r="B93" s="58" t="s">
        <v>124</v>
      </c>
      <c r="C93" s="58"/>
      <c r="D93" s="58"/>
      <c r="E93" s="58"/>
      <c r="F93" s="58"/>
      <c r="G93" s="58"/>
      <c r="H93" s="58"/>
      <c r="I93" s="58"/>
      <c r="J93" s="58"/>
      <c r="K93" s="58"/>
      <c r="L93" s="58"/>
      <c r="M93" s="58"/>
      <c r="N93" s="58"/>
      <c r="O93" s="58"/>
      <c r="P93" s="58"/>
      <c r="Q93" s="58"/>
      <c r="R93" s="58"/>
      <c r="S93" s="58"/>
      <c r="T93" s="58"/>
      <c r="U93" s="58"/>
      <c r="V93" s="58"/>
      <c r="W93" s="58"/>
      <c r="X93" s="58"/>
      <c r="Y93" s="58"/>
      <c r="Z93" s="234"/>
      <c r="AA93" s="111"/>
      <c r="AB93" s="97">
        <v>-11952</v>
      </c>
      <c r="AC93" s="113"/>
      <c r="AD93" s="5"/>
    </row>
    <row r="94" spans="1:30" x14ac:dyDescent="0.35">
      <c r="A94" s="109">
        <v>6</v>
      </c>
      <c r="B94" s="58" t="s">
        <v>144</v>
      </c>
      <c r="C94" s="58"/>
      <c r="D94" s="58"/>
      <c r="E94" s="58"/>
      <c r="F94" s="58"/>
      <c r="G94" s="58"/>
      <c r="H94" s="58"/>
      <c r="I94" s="58"/>
      <c r="J94" s="58"/>
      <c r="K94" s="58"/>
      <c r="L94" s="58"/>
      <c r="M94" s="58"/>
      <c r="N94" s="58"/>
      <c r="O94" s="58"/>
      <c r="P94" s="58"/>
      <c r="Q94" s="58"/>
      <c r="R94" s="58"/>
      <c r="S94" s="58"/>
      <c r="T94" s="58"/>
      <c r="U94" s="58"/>
      <c r="V94" s="58"/>
      <c r="W94" s="58"/>
      <c r="X94" s="58"/>
      <c r="Y94" s="58"/>
      <c r="Z94" s="234"/>
      <c r="AA94" s="111"/>
      <c r="AB94" s="97">
        <v>-599</v>
      </c>
      <c r="AC94" s="113"/>
      <c r="AD94" s="5"/>
    </row>
    <row r="95" spans="1:30" x14ac:dyDescent="0.35">
      <c r="A95" s="109">
        <v>7</v>
      </c>
      <c r="B95" s="58" t="s">
        <v>195</v>
      </c>
      <c r="C95" s="58"/>
      <c r="D95" s="58"/>
      <c r="E95" s="58"/>
      <c r="F95" s="58"/>
      <c r="G95" s="58"/>
      <c r="H95" s="58"/>
      <c r="I95" s="58"/>
      <c r="J95" s="58"/>
      <c r="K95" s="58"/>
      <c r="L95" s="58"/>
      <c r="M95" s="58"/>
      <c r="N95" s="58"/>
      <c r="O95" s="58"/>
      <c r="P95" s="58"/>
      <c r="Q95" s="58"/>
      <c r="R95" s="58"/>
      <c r="S95" s="58"/>
      <c r="T95" s="58"/>
      <c r="U95" s="58"/>
      <c r="V95" s="58"/>
      <c r="W95" s="58"/>
      <c r="X95" s="58"/>
      <c r="Y95" s="58"/>
      <c r="Z95" s="234"/>
      <c r="AA95" s="111"/>
      <c r="AB95" s="97">
        <v>0</v>
      </c>
      <c r="AC95" s="113"/>
      <c r="AD95" s="5"/>
    </row>
    <row r="96" spans="1:30" x14ac:dyDescent="0.35">
      <c r="A96" s="109">
        <v>8</v>
      </c>
      <c r="B96" s="58" t="s">
        <v>145</v>
      </c>
      <c r="C96" s="58"/>
      <c r="D96" s="58"/>
      <c r="E96" s="58"/>
      <c r="F96" s="58"/>
      <c r="G96" s="58"/>
      <c r="H96" s="58"/>
      <c r="I96" s="58"/>
      <c r="J96" s="58"/>
      <c r="K96" s="58"/>
      <c r="L96" s="58"/>
      <c r="M96" s="58"/>
      <c r="N96" s="58"/>
      <c r="O96" s="58"/>
      <c r="P96" s="58"/>
      <c r="Q96" s="58"/>
      <c r="R96" s="58"/>
      <c r="S96" s="58"/>
      <c r="T96" s="58"/>
      <c r="U96" s="58"/>
      <c r="V96" s="58"/>
      <c r="W96" s="58"/>
      <c r="X96" s="58"/>
      <c r="Y96" s="58"/>
      <c r="Z96" s="234"/>
      <c r="AA96" s="111"/>
      <c r="AB96" s="97">
        <v>-581</v>
      </c>
      <c r="AC96" s="113"/>
      <c r="AD96" s="5"/>
    </row>
    <row r="97" spans="1:30" x14ac:dyDescent="0.35">
      <c r="A97" s="109">
        <v>9</v>
      </c>
      <c r="B97" s="58" t="s">
        <v>174</v>
      </c>
      <c r="C97" s="58"/>
      <c r="D97" s="58"/>
      <c r="E97" s="58"/>
      <c r="F97" s="58"/>
      <c r="G97" s="58"/>
      <c r="H97" s="58"/>
      <c r="I97" s="58"/>
      <c r="J97" s="58"/>
      <c r="K97" s="58"/>
      <c r="L97" s="58"/>
      <c r="M97" s="58"/>
      <c r="N97" s="58"/>
      <c r="O97" s="58"/>
      <c r="P97" s="58"/>
      <c r="Q97" s="58"/>
      <c r="R97" s="58"/>
      <c r="S97" s="58"/>
      <c r="T97" s="58"/>
      <c r="U97" s="58"/>
      <c r="V97" s="58"/>
      <c r="W97" s="58"/>
      <c r="X97" s="58"/>
      <c r="Y97" s="58"/>
      <c r="Z97" s="234"/>
      <c r="AA97" s="111"/>
      <c r="AB97" s="97">
        <v>-1174</v>
      </c>
      <c r="AC97" s="113"/>
      <c r="AD97" s="5"/>
    </row>
    <row r="98" spans="1:30" x14ac:dyDescent="0.35">
      <c r="A98" s="109">
        <v>10</v>
      </c>
      <c r="B98" s="58" t="s">
        <v>125</v>
      </c>
      <c r="C98" s="58"/>
      <c r="D98" s="58"/>
      <c r="E98" s="58"/>
      <c r="F98" s="58"/>
      <c r="G98" s="58"/>
      <c r="H98" s="58"/>
      <c r="I98" s="58"/>
      <c r="J98" s="58"/>
      <c r="K98" s="58"/>
      <c r="L98" s="58"/>
      <c r="M98" s="58"/>
      <c r="N98" s="58"/>
      <c r="O98" s="58"/>
      <c r="P98" s="58"/>
      <c r="Q98" s="58"/>
      <c r="R98" s="58"/>
      <c r="S98" s="58"/>
      <c r="T98" s="58"/>
      <c r="U98" s="58"/>
      <c r="V98" s="58"/>
      <c r="W98" s="58"/>
      <c r="X98" s="58"/>
      <c r="Y98" s="58"/>
      <c r="Z98" s="234"/>
      <c r="AA98" s="111"/>
      <c r="AB98" s="97">
        <v>0</v>
      </c>
      <c r="AC98" s="113"/>
      <c r="AD98" s="5"/>
    </row>
    <row r="99" spans="1:30" x14ac:dyDescent="0.35">
      <c r="A99" s="109">
        <v>11</v>
      </c>
      <c r="B99" s="58" t="s">
        <v>194</v>
      </c>
      <c r="C99" s="58"/>
      <c r="D99" s="58"/>
      <c r="E99" s="58"/>
      <c r="F99" s="58"/>
      <c r="G99" s="58"/>
      <c r="H99" s="58"/>
      <c r="I99" s="58"/>
      <c r="J99" s="58"/>
      <c r="K99" s="58"/>
      <c r="L99" s="58"/>
      <c r="M99" s="58"/>
      <c r="N99" s="58"/>
      <c r="O99" s="58"/>
      <c r="P99" s="58"/>
      <c r="Q99" s="58"/>
      <c r="R99" s="58"/>
      <c r="S99" s="58"/>
      <c r="T99" s="58"/>
      <c r="U99" s="58"/>
      <c r="V99" s="58"/>
      <c r="W99" s="58"/>
      <c r="X99" s="58"/>
      <c r="Y99" s="58"/>
      <c r="Z99" s="234"/>
      <c r="AA99" s="111"/>
      <c r="AB99" s="97">
        <v>0</v>
      </c>
      <c r="AC99" s="113"/>
      <c r="AD99" s="5"/>
    </row>
    <row r="100" spans="1:30" x14ac:dyDescent="0.35">
      <c r="A100" s="109">
        <v>12</v>
      </c>
      <c r="B100" s="58" t="s">
        <v>31</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234">
        <f>-AB100</f>
        <v>0</v>
      </c>
      <c r="AA100" s="111"/>
      <c r="AB100" s="97">
        <v>0</v>
      </c>
      <c r="AC100" s="113"/>
      <c r="AD100" s="5"/>
    </row>
    <row r="101" spans="1:30" x14ac:dyDescent="0.35">
      <c r="A101" s="109">
        <v>13</v>
      </c>
      <c r="B101" s="58" t="s">
        <v>259</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234"/>
      <c r="AA101" s="111"/>
      <c r="AB101" s="97">
        <v>0</v>
      </c>
      <c r="AC101" s="113"/>
      <c r="AD101" s="5"/>
    </row>
    <row r="102" spans="1:30" x14ac:dyDescent="0.35">
      <c r="A102" s="109">
        <v>14</v>
      </c>
      <c r="B102" s="58" t="s">
        <v>260</v>
      </c>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234"/>
      <c r="AA102" s="111"/>
      <c r="AB102" s="97">
        <v>-250</v>
      </c>
      <c r="AC102" s="113"/>
      <c r="AD102" s="5"/>
    </row>
    <row r="103" spans="1:30" x14ac:dyDescent="0.35">
      <c r="A103" s="109">
        <v>15</v>
      </c>
      <c r="B103" s="58" t="s">
        <v>26</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234"/>
      <c r="AA103" s="111"/>
      <c r="AB103" s="97">
        <v>0</v>
      </c>
      <c r="AC103" s="113"/>
      <c r="AD103" s="5"/>
    </row>
    <row r="104" spans="1:30" x14ac:dyDescent="0.35">
      <c r="A104" s="109">
        <v>16</v>
      </c>
      <c r="B104" s="58" t="s">
        <v>114</v>
      </c>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234"/>
      <c r="AA104" s="111"/>
      <c r="AB104" s="97">
        <v>0</v>
      </c>
      <c r="AC104" s="113"/>
      <c r="AD104" s="5"/>
    </row>
    <row r="105" spans="1:30" x14ac:dyDescent="0.35">
      <c r="A105" s="109">
        <v>17</v>
      </c>
      <c r="B105" s="58" t="s">
        <v>182</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234"/>
      <c r="AA105" s="111"/>
      <c r="AB105" s="97">
        <v>0</v>
      </c>
      <c r="AC105" s="113"/>
      <c r="AD105" s="5"/>
    </row>
    <row r="106" spans="1:30" x14ac:dyDescent="0.35">
      <c r="A106" s="109">
        <v>18</v>
      </c>
      <c r="B106" s="58" t="s">
        <v>156</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234"/>
      <c r="AA106" s="111"/>
      <c r="AB106" s="97">
        <v>-1545</v>
      </c>
      <c r="AC106" s="113"/>
      <c r="AD106" s="5"/>
    </row>
    <row r="107" spans="1:30" x14ac:dyDescent="0.35">
      <c r="A107" s="109">
        <v>19</v>
      </c>
      <c r="B107" s="58" t="s">
        <v>247</v>
      </c>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234"/>
      <c r="AA107" s="111"/>
      <c r="AB107" s="97">
        <v>-476</v>
      </c>
      <c r="AC107" s="113"/>
      <c r="AD107" s="5"/>
    </row>
    <row r="108" spans="1:30" x14ac:dyDescent="0.35">
      <c r="A108" s="109">
        <v>20</v>
      </c>
      <c r="B108" s="58" t="s">
        <v>248</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234"/>
      <c r="AA108" s="111"/>
      <c r="AB108" s="97">
        <v>-1039</v>
      </c>
      <c r="AC108" s="113"/>
      <c r="AD108" s="5"/>
    </row>
    <row r="109" spans="1:30" x14ac:dyDescent="0.35">
      <c r="A109" s="109">
        <v>21</v>
      </c>
      <c r="B109" s="58" t="s">
        <v>249</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234"/>
      <c r="AA109" s="111"/>
      <c r="AB109" s="97">
        <v>0</v>
      </c>
      <c r="AC109" s="113"/>
      <c r="AD109" s="5"/>
    </row>
    <row r="110" spans="1:30" x14ac:dyDescent="0.35">
      <c r="A110" s="109">
        <v>22</v>
      </c>
      <c r="B110" s="58" t="s">
        <v>250</v>
      </c>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234"/>
      <c r="AA110" s="111"/>
      <c r="AB110" s="97">
        <v>0</v>
      </c>
      <c r="AC110" s="113"/>
      <c r="AD110" s="5"/>
    </row>
    <row r="111" spans="1:30" x14ac:dyDescent="0.35">
      <c r="A111" s="109">
        <v>23</v>
      </c>
      <c r="B111" s="58" t="s">
        <v>126</v>
      </c>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234"/>
      <c r="AA111" s="111"/>
      <c r="AB111" s="97">
        <v>0</v>
      </c>
      <c r="AC111" s="113"/>
      <c r="AD111" s="5"/>
    </row>
    <row r="112" spans="1:30" x14ac:dyDescent="0.35">
      <c r="A112" s="109">
        <v>24</v>
      </c>
      <c r="B112" s="58" t="s">
        <v>132</v>
      </c>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234"/>
      <c r="AA112" s="111"/>
      <c r="AB112" s="97">
        <v>0</v>
      </c>
      <c r="AC112" s="113"/>
      <c r="AD112" s="5"/>
    </row>
    <row r="113" spans="1:30" x14ac:dyDescent="0.35">
      <c r="A113" s="109">
        <v>25</v>
      </c>
      <c r="B113" s="58" t="s">
        <v>245</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234"/>
      <c r="AA113" s="111"/>
      <c r="AB113" s="97">
        <v>0</v>
      </c>
      <c r="AC113" s="113"/>
      <c r="AD113" s="5"/>
    </row>
    <row r="114" spans="1:30" x14ac:dyDescent="0.35">
      <c r="A114" s="6">
        <v>26</v>
      </c>
      <c r="B114" s="58" t="s">
        <v>217</v>
      </c>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234"/>
      <c r="AA114" s="111"/>
      <c r="AB114" s="97">
        <v>0</v>
      </c>
      <c r="AC114" s="113"/>
      <c r="AD114" s="5"/>
    </row>
    <row r="115" spans="1:30" x14ac:dyDescent="0.35">
      <c r="A115" s="109"/>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234"/>
      <c r="AA115" s="111"/>
      <c r="AB115" s="112"/>
      <c r="AC115" s="113"/>
      <c r="AD115" s="5"/>
    </row>
    <row r="116" spans="1:30" x14ac:dyDescent="0.35">
      <c r="A116" s="109"/>
      <c r="B116" s="110" t="s">
        <v>27</v>
      </c>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111"/>
      <c r="AB116" s="115"/>
      <c r="AC116" s="113"/>
      <c r="AD116" s="5"/>
    </row>
    <row r="117" spans="1:30" x14ac:dyDescent="0.35">
      <c r="A117" s="109"/>
      <c r="B117" s="40" t="s">
        <v>218</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v>0</v>
      </c>
      <c r="AA117" s="111"/>
      <c r="AB117" s="115"/>
      <c r="AC117" s="113"/>
      <c r="AD117" s="5"/>
    </row>
    <row r="118" spans="1:30" s="23" customFormat="1" x14ac:dyDescent="0.35">
      <c r="A118" s="47"/>
      <c r="B118" s="40" t="s">
        <v>150</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234">
        <v>0</v>
      </c>
      <c r="AA118" s="96"/>
      <c r="AB118" s="97"/>
      <c r="AC118" s="43"/>
      <c r="AD118" s="22"/>
    </row>
    <row r="119" spans="1:30" s="23" customFormat="1" x14ac:dyDescent="0.35">
      <c r="A119" s="47"/>
      <c r="B119" s="40" t="s">
        <v>151</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234">
        <v>0</v>
      </c>
      <c r="AA119" s="96"/>
      <c r="AB119" s="97"/>
      <c r="AC119" s="43"/>
      <c r="AD119" s="22"/>
    </row>
    <row r="120" spans="1:30" s="23" customFormat="1" x14ac:dyDescent="0.35">
      <c r="A120" s="47"/>
      <c r="B120" s="40" t="s">
        <v>252</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234">
        <v>0</v>
      </c>
      <c r="AA120" s="96"/>
      <c r="AB120" s="97"/>
      <c r="AC120" s="43"/>
      <c r="AD120" s="22"/>
    </row>
    <row r="121" spans="1:30" s="23" customFormat="1" x14ac:dyDescent="0.35">
      <c r="A121" s="47"/>
      <c r="B121" s="40" t="s">
        <v>253</v>
      </c>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234">
        <v>0</v>
      </c>
      <c r="AA121" s="96"/>
      <c r="AB121" s="97"/>
      <c r="AC121" s="43"/>
      <c r="AD121" s="22"/>
    </row>
    <row r="122" spans="1:30" s="23" customFormat="1" x14ac:dyDescent="0.35">
      <c r="A122" s="47"/>
      <c r="B122" s="273" t="s">
        <v>284</v>
      </c>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234">
        <v>0</v>
      </c>
      <c r="AA122" s="96"/>
      <c r="AB122" s="97"/>
      <c r="AC122" s="43"/>
      <c r="AD122" s="22"/>
    </row>
    <row r="123" spans="1:30" s="23" customFormat="1" x14ac:dyDescent="0.35">
      <c r="A123" s="47"/>
      <c r="B123" s="273" t="s">
        <v>285</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234">
        <v>-9354</v>
      </c>
      <c r="AA123" s="96"/>
      <c r="AB123" s="97"/>
      <c r="AC123" s="43"/>
      <c r="AD123" s="22"/>
    </row>
    <row r="124" spans="1:30" s="23" customFormat="1" x14ac:dyDescent="0.35">
      <c r="A124" s="47"/>
      <c r="B124" s="40" t="s">
        <v>271</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234">
        <v>0</v>
      </c>
      <c r="AA124" s="96"/>
      <c r="AB124" s="97"/>
      <c r="AC124" s="43"/>
      <c r="AD124" s="22"/>
    </row>
    <row r="125" spans="1:30" s="23" customFormat="1" x14ac:dyDescent="0.35">
      <c r="A125" s="47"/>
      <c r="B125" s="40" t="s">
        <v>136</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234">
        <v>0</v>
      </c>
      <c r="AA125" s="96"/>
      <c r="AB125" s="97"/>
      <c r="AC125" s="43"/>
      <c r="AD125" s="22"/>
    </row>
    <row r="126" spans="1:30" s="23" customFormat="1" x14ac:dyDescent="0.35">
      <c r="A126" s="47"/>
      <c r="B126" s="40" t="s">
        <v>137</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234">
        <v>0</v>
      </c>
      <c r="AA126" s="96"/>
      <c r="AB126" s="97"/>
      <c r="AC126" s="43"/>
      <c r="AD126" s="22"/>
    </row>
    <row r="127" spans="1:30" s="23" customFormat="1" x14ac:dyDescent="0.35">
      <c r="A127" s="47"/>
      <c r="B127" s="40" t="s">
        <v>167</v>
      </c>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234">
        <v>0</v>
      </c>
      <c r="AA127" s="96"/>
      <c r="AB127" s="97"/>
      <c r="AC127" s="43"/>
      <c r="AD127" s="22"/>
    </row>
    <row r="128" spans="1:30" s="23" customFormat="1" x14ac:dyDescent="0.35">
      <c r="A128" s="47"/>
      <c r="B128" s="40" t="s">
        <v>157</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234">
        <v>0</v>
      </c>
      <c r="AA128" s="96"/>
      <c r="AB128" s="97"/>
      <c r="AC128" s="43"/>
      <c r="AD128" s="22"/>
    </row>
    <row r="129" spans="1:30" s="23" customFormat="1" x14ac:dyDescent="0.35">
      <c r="A129" s="47"/>
      <c r="B129" s="40" t="s">
        <v>183</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234">
        <v>0</v>
      </c>
      <c r="AA129" s="96"/>
      <c r="AB129" s="97"/>
      <c r="AC129" s="43"/>
      <c r="AD129" s="22"/>
    </row>
    <row r="130" spans="1:30" s="23" customFormat="1" x14ac:dyDescent="0.35">
      <c r="A130" s="47"/>
      <c r="B130" s="40" t="s">
        <v>28</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234">
        <f>SUM(Z117:Z129)</f>
        <v>-9354</v>
      </c>
      <c r="AA130" s="96"/>
      <c r="AB130" s="96">
        <f>SUM(AB88:AB128)</f>
        <v>-11115</v>
      </c>
      <c r="AC130" s="43"/>
      <c r="AD130" s="22"/>
    </row>
    <row r="131" spans="1:30" s="23" customFormat="1" x14ac:dyDescent="0.35">
      <c r="A131" s="47"/>
      <c r="B131" s="40" t="s">
        <v>29</v>
      </c>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234">
        <f>Z87+Z130+Z100</f>
        <v>0</v>
      </c>
      <c r="AA131" s="96"/>
      <c r="AB131" s="96">
        <f>AB87+AB130</f>
        <v>0</v>
      </c>
      <c r="AC131" s="43"/>
      <c r="AD131" s="22"/>
    </row>
    <row r="132" spans="1:30" s="23" customFormat="1" x14ac:dyDescent="0.35">
      <c r="A132" s="18"/>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105"/>
      <c r="AA132" s="105"/>
      <c r="AB132" s="105"/>
      <c r="AC132" s="21"/>
      <c r="AD132" s="22"/>
    </row>
    <row r="133" spans="1:30" s="23" customFormat="1" x14ac:dyDescent="0.35">
      <c r="A133" s="18"/>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116"/>
      <c r="AC133" s="21"/>
      <c r="AD133" s="22"/>
    </row>
    <row r="134" spans="1:30" s="23" customFormat="1" ht="19" thickBot="1" x14ac:dyDescent="0.5">
      <c r="A134" s="82"/>
      <c r="B134" s="83" t="str">
        <f>B53</f>
        <v>PM29 INVESTOR REPORT QUARTER ENDING FEBRUARY 2024</v>
      </c>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117"/>
      <c r="AC134" s="86"/>
      <c r="AD134" s="22"/>
    </row>
    <row r="135" spans="1:30" x14ac:dyDescent="0.35">
      <c r="A135" s="118"/>
      <c r="B135" s="119" t="s">
        <v>30</v>
      </c>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1"/>
      <c r="AC135" s="122"/>
      <c r="AD135" s="5"/>
    </row>
    <row r="136" spans="1:30" x14ac:dyDescent="0.35">
      <c r="A136" s="7"/>
      <c r="B136" s="123"/>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0"/>
      <c r="AC136" s="10"/>
      <c r="AD136" s="5"/>
    </row>
    <row r="137" spans="1:30" x14ac:dyDescent="0.35">
      <c r="A137" s="7"/>
      <c r="B137" s="124" t="s">
        <v>186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0"/>
      <c r="AC137" s="10"/>
      <c r="AD137" s="5"/>
    </row>
    <row r="138" spans="1:30" s="23" customFormat="1" x14ac:dyDescent="0.35">
      <c r="A138" s="47"/>
      <c r="B138" s="40" t="s">
        <v>193</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97">
        <f>SUM(F29:H29)*1.5%</f>
        <v>11711.25</v>
      </c>
      <c r="AC138" s="43"/>
      <c r="AD138" s="22"/>
    </row>
    <row r="139" spans="1:30" s="23" customFormat="1" x14ac:dyDescent="0.35">
      <c r="A139" s="47"/>
      <c r="B139" s="40" t="s">
        <v>198</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97">
        <f>+'November 23'!AB146</f>
        <v>11711.25</v>
      </c>
      <c r="AC139" s="43"/>
      <c r="AD139" s="22"/>
    </row>
    <row r="140" spans="1:30" s="23" customFormat="1" x14ac:dyDescent="0.35">
      <c r="A140" s="47"/>
      <c r="B140" s="40" t="s">
        <v>238</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97"/>
      <c r="AC140" s="43"/>
      <c r="AD140" s="22"/>
    </row>
    <row r="141" spans="1:30" s="23" customFormat="1" x14ac:dyDescent="0.35">
      <c r="A141" s="47"/>
      <c r="B141" s="40" t="s">
        <v>240</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97">
        <v>0</v>
      </c>
      <c r="AC141" s="43"/>
      <c r="AD141" s="22"/>
    </row>
    <row r="142" spans="1:30" s="23" customFormat="1" x14ac:dyDescent="0.35">
      <c r="A142" s="47"/>
      <c r="B142" s="40" t="s">
        <v>192</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97">
        <v>0</v>
      </c>
      <c r="AC142" s="43"/>
      <c r="AD142" s="22"/>
    </row>
    <row r="143" spans="1:30" s="23" customFormat="1" x14ac:dyDescent="0.35">
      <c r="A143" s="47"/>
      <c r="B143" s="40" t="s">
        <v>144</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97">
        <v>0</v>
      </c>
      <c r="AC143" s="43"/>
      <c r="AD143" s="22"/>
    </row>
    <row r="144" spans="1:30" s="23" customFormat="1" x14ac:dyDescent="0.35">
      <c r="A144" s="47"/>
      <c r="B144" s="40" t="s">
        <v>83</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97">
        <v>0</v>
      </c>
      <c r="AC144" s="43"/>
      <c r="AD144" s="22"/>
    </row>
    <row r="145" spans="1:30" s="23" customFormat="1" x14ac:dyDescent="0.35">
      <c r="A145" s="47"/>
      <c r="B145" s="40" t="s">
        <v>241</v>
      </c>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97">
        <v>0</v>
      </c>
      <c r="AC145" s="43"/>
      <c r="AD145" s="22"/>
    </row>
    <row r="146" spans="1:30" s="23" customFormat="1" x14ac:dyDescent="0.35">
      <c r="A146" s="47"/>
      <c r="B146" s="40" t="s">
        <v>197</v>
      </c>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97">
        <f>SUM(AB139:AB145)</f>
        <v>11711.25</v>
      </c>
      <c r="AC146" s="43"/>
      <c r="AD146" s="22"/>
    </row>
    <row r="147" spans="1:30" x14ac:dyDescent="0.35">
      <c r="A147" s="7"/>
      <c r="B147" s="123"/>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0"/>
      <c r="AC147" s="10"/>
      <c r="AD147" s="5"/>
    </row>
    <row r="148" spans="1:30" x14ac:dyDescent="0.35">
      <c r="A148" s="7"/>
      <c r="B148" s="124" t="s">
        <v>184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0"/>
      <c r="AC148" s="10"/>
      <c r="AD148" s="5"/>
    </row>
    <row r="149" spans="1:30" s="23" customFormat="1" x14ac:dyDescent="0.35">
      <c r="A149" s="47"/>
      <c r="B149" s="58" t="s">
        <v>185</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97">
        <f>SUM(J29:L29)*1.5%</f>
        <v>1113.75</v>
      </c>
      <c r="AC149" s="43"/>
      <c r="AD149" s="22"/>
    </row>
    <row r="150" spans="1:30" s="23" customFormat="1" x14ac:dyDescent="0.35">
      <c r="A150" s="47"/>
      <c r="B150" s="58" t="s">
        <v>199</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97">
        <f>+'November 23'!AB159</f>
        <v>1113.75</v>
      </c>
      <c r="AC150" s="43"/>
      <c r="AD150" s="22"/>
    </row>
    <row r="151" spans="1:30" s="23" customFormat="1" x14ac:dyDescent="0.35">
      <c r="A151" s="47"/>
      <c r="B151" s="58" t="s">
        <v>89</v>
      </c>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97"/>
      <c r="AC151" s="43"/>
      <c r="AD151" s="22"/>
    </row>
    <row r="152" spans="1:30" s="23" customFormat="1" x14ac:dyDescent="0.35">
      <c r="A152" s="47"/>
      <c r="B152" s="40" t="s">
        <v>240</v>
      </c>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97">
        <v>0</v>
      </c>
      <c r="AC152" s="43"/>
      <c r="AD152" s="22"/>
    </row>
    <row r="153" spans="1:30" s="23" customFormat="1" x14ac:dyDescent="0.35">
      <c r="A153" s="47"/>
      <c r="B153" s="58" t="s">
        <v>124</v>
      </c>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97">
        <v>0</v>
      </c>
      <c r="AC153" s="43"/>
      <c r="AD153" s="22"/>
    </row>
    <row r="154" spans="1:30" s="23" customFormat="1" x14ac:dyDescent="0.35">
      <c r="A154" s="47"/>
      <c r="B154" s="58" t="s">
        <v>144</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97">
        <v>0</v>
      </c>
      <c r="AC154" s="43"/>
      <c r="AD154" s="22"/>
    </row>
    <row r="155" spans="1:30" s="23" customFormat="1" x14ac:dyDescent="0.35">
      <c r="A155" s="47"/>
      <c r="B155" s="58" t="s">
        <v>145</v>
      </c>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97">
        <v>0</v>
      </c>
      <c r="AC155" s="43"/>
      <c r="AD155" s="22"/>
    </row>
    <row r="156" spans="1:30" s="23" customFormat="1" x14ac:dyDescent="0.35">
      <c r="A156" s="47"/>
      <c r="B156" s="58" t="s">
        <v>174</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97">
        <v>0</v>
      </c>
      <c r="AC156" s="43"/>
      <c r="AD156" s="22"/>
    </row>
    <row r="157" spans="1:30" s="23" customFormat="1" x14ac:dyDescent="0.35">
      <c r="A157" s="47"/>
      <c r="B157" s="58" t="s">
        <v>83</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97">
        <v>0</v>
      </c>
      <c r="AC157" s="43"/>
      <c r="AD157" s="22"/>
    </row>
    <row r="158" spans="1:30" s="23" customFormat="1" x14ac:dyDescent="0.35">
      <c r="A158" s="47"/>
      <c r="B158" s="40" t="s">
        <v>241</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97">
        <v>0</v>
      </c>
      <c r="AC158" s="43"/>
      <c r="AD158" s="22"/>
    </row>
    <row r="159" spans="1:30" s="23" customFormat="1" x14ac:dyDescent="0.35">
      <c r="A159" s="47"/>
      <c r="B159" s="58" t="s">
        <v>196</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97">
        <f>SUM(AB150:AB158)</f>
        <v>1113.75</v>
      </c>
      <c r="AC159" s="43"/>
      <c r="AD159" s="22"/>
    </row>
    <row r="160" spans="1:30" x14ac:dyDescent="0.35">
      <c r="A160" s="7"/>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125"/>
      <c r="AC160" s="10"/>
      <c r="AD160" s="5"/>
    </row>
    <row r="161" spans="1:30" x14ac:dyDescent="0.35">
      <c r="A161" s="7"/>
      <c r="B161" s="124" t="s">
        <v>168</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7"/>
      <c r="AC161" s="10"/>
      <c r="AD161" s="5"/>
    </row>
    <row r="162" spans="1:30" s="23" customFormat="1" x14ac:dyDescent="0.35">
      <c r="A162" s="128"/>
      <c r="B162" s="227" t="s">
        <v>336</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30">
        <f>+'November 23'!AB165</f>
        <v>702</v>
      </c>
      <c r="AC162" s="131"/>
      <c r="AD162" s="22"/>
    </row>
    <row r="163" spans="1:30" s="23" customFormat="1" x14ac:dyDescent="0.35">
      <c r="A163" s="128"/>
      <c r="B163" s="227" t="s">
        <v>169</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30">
        <f>X64</f>
        <v>-58</v>
      </c>
      <c r="AC163" s="131"/>
      <c r="AD163" s="22"/>
    </row>
    <row r="164" spans="1:30" s="23" customFormat="1" x14ac:dyDescent="0.35">
      <c r="A164" s="128"/>
      <c r="B164" s="227" t="s">
        <v>239</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30">
        <v>0</v>
      </c>
      <c r="AC164" s="131"/>
      <c r="AD164" s="22"/>
    </row>
    <row r="165" spans="1:30" s="23" customFormat="1" x14ac:dyDescent="0.35">
      <c r="A165" s="128"/>
      <c r="B165" s="227" t="s">
        <v>170</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30">
        <f>AB162+AB163</f>
        <v>644</v>
      </c>
      <c r="AC165" s="131"/>
      <c r="AD165" s="22"/>
    </row>
    <row r="166" spans="1:30" x14ac:dyDescent="0.35">
      <c r="A166" s="7"/>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125"/>
      <c r="AC166" s="10"/>
      <c r="AD166" s="5"/>
    </row>
    <row r="167" spans="1:30" x14ac:dyDescent="0.35">
      <c r="A167" s="7"/>
      <c r="B167" s="124" t="s">
        <v>32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132"/>
      <c r="AC167" s="10"/>
      <c r="AD167" s="5"/>
    </row>
    <row r="168" spans="1:30" s="23" customFormat="1" x14ac:dyDescent="0.35">
      <c r="A168" s="47"/>
      <c r="B168" s="40" t="s">
        <v>33</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97">
        <v>0</v>
      </c>
      <c r="AC168" s="43"/>
      <c r="AD168" s="22"/>
    </row>
    <row r="169" spans="1:30" s="23" customFormat="1" x14ac:dyDescent="0.35">
      <c r="A169" s="47"/>
      <c r="B169" s="40" t="s">
        <v>34</v>
      </c>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97">
        <v>0</v>
      </c>
      <c r="AC169" s="43"/>
      <c r="AD169" s="22"/>
    </row>
    <row r="170" spans="1:30" s="23" customFormat="1" x14ac:dyDescent="0.35">
      <c r="A170" s="47"/>
      <c r="B170" s="40" t="s">
        <v>324</v>
      </c>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97">
        <v>0</v>
      </c>
      <c r="AC170" s="43"/>
      <c r="AD170" s="22"/>
    </row>
    <row r="171" spans="1:30" s="23" customFormat="1" x14ac:dyDescent="0.35">
      <c r="A171" s="47"/>
      <c r="B171" s="40" t="s">
        <v>35</v>
      </c>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97">
        <f>AB169+AB168+AB170</f>
        <v>0</v>
      </c>
      <c r="AC171" s="43"/>
      <c r="AD171" s="22"/>
    </row>
    <row r="172" spans="1:30" s="23" customFormat="1" x14ac:dyDescent="0.35">
      <c r="A172" s="47"/>
      <c r="B172" s="40" t="s">
        <v>258</v>
      </c>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97">
        <f>+AB100</f>
        <v>0</v>
      </c>
      <c r="AC172" s="43"/>
      <c r="AD172" s="22"/>
    </row>
    <row r="173" spans="1:30" s="23" customFormat="1" x14ac:dyDescent="0.35">
      <c r="A173" s="47"/>
      <c r="B173" s="40" t="s">
        <v>36</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97">
        <f>AB171+AB172</f>
        <v>0</v>
      </c>
      <c r="AC173" s="43"/>
      <c r="AD173" s="22"/>
    </row>
    <row r="174" spans="1:30" s="279" customFormat="1" x14ac:dyDescent="0.35">
      <c r="A174" s="276"/>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77"/>
      <c r="AC174" s="278"/>
      <c r="AD174" s="22"/>
    </row>
    <row r="175" spans="1:30" s="23" customFormat="1" x14ac:dyDescent="0.35">
      <c r="A175" s="275"/>
      <c r="B175" s="274" t="s">
        <v>286</v>
      </c>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4"/>
      <c r="AC175" s="261"/>
      <c r="AD175" s="22"/>
    </row>
    <row r="176" spans="1:30" s="23" customFormat="1" x14ac:dyDescent="0.35">
      <c r="A176" s="47"/>
      <c r="B176" s="273" t="s">
        <v>287</v>
      </c>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97">
        <f>+'November 23'!AB179</f>
        <v>3161</v>
      </c>
      <c r="AC176" s="43"/>
      <c r="AD176" s="22"/>
    </row>
    <row r="177" spans="1:262" s="23" customFormat="1" x14ac:dyDescent="0.35">
      <c r="A177" s="47"/>
      <c r="B177" s="273" t="s">
        <v>341</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97">
        <f>-Z71</f>
        <v>0</v>
      </c>
      <c r="AC177" s="43"/>
      <c r="AD177" s="22"/>
    </row>
    <row r="178" spans="1:262" s="23" customFormat="1" x14ac:dyDescent="0.35">
      <c r="A178" s="47"/>
      <c r="B178" s="273" t="s">
        <v>288</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97">
        <f>-Z123-AB176</f>
        <v>6193</v>
      </c>
      <c r="AC178" s="43"/>
      <c r="AD178" s="22"/>
    </row>
    <row r="179" spans="1:262" s="23" customFormat="1" x14ac:dyDescent="0.35">
      <c r="A179" s="47"/>
      <c r="B179" s="273" t="s">
        <v>289</v>
      </c>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97">
        <v>0</v>
      </c>
      <c r="AC179" s="43"/>
      <c r="AD179" s="22"/>
    </row>
    <row r="180" spans="1:262" s="23" customFormat="1" x14ac:dyDescent="0.35">
      <c r="A180" s="47"/>
      <c r="B180" s="273" t="s">
        <v>290</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97">
        <f>AB176+AB178-AB179</f>
        <v>9354</v>
      </c>
      <c r="AC180" s="43"/>
      <c r="AD180" s="22"/>
    </row>
    <row r="181" spans="1:262" ht="16" thickBot="1" x14ac:dyDescent="0.4">
      <c r="A181" s="7"/>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125"/>
      <c r="AC181" s="10"/>
      <c r="AD181" s="5"/>
    </row>
    <row r="182" spans="1:262" x14ac:dyDescent="0.35">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133"/>
      <c r="AC182" s="4"/>
      <c r="AD182" s="5"/>
    </row>
    <row r="183" spans="1:262" s="135" customFormat="1" x14ac:dyDescent="0.35">
      <c r="A183" s="7"/>
      <c r="B183" s="124" t="s">
        <v>187</v>
      </c>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134"/>
      <c r="AC183" s="10"/>
      <c r="AD183" s="5"/>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row>
    <row r="184" spans="1:262" s="136" customFormat="1" x14ac:dyDescent="0.35">
      <c r="A184" s="47"/>
      <c r="B184" s="40" t="s">
        <v>274</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97">
        <v>0</v>
      </c>
      <c r="AC184" s="43"/>
      <c r="AD184" s="22"/>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s="23"/>
      <c r="IR184" s="23"/>
      <c r="IS184" s="23"/>
      <c r="IT184" s="23"/>
      <c r="IU184" s="23"/>
      <c r="IV184" s="23"/>
      <c r="IW184" s="23"/>
      <c r="IX184" s="23"/>
      <c r="IY184" s="23"/>
      <c r="IZ184" s="23"/>
      <c r="JA184" s="23"/>
      <c r="JB184" s="23"/>
    </row>
    <row r="185" spans="1:262" s="136" customFormat="1" x14ac:dyDescent="0.35">
      <c r="A185" s="47"/>
      <c r="B185" s="40" t="s">
        <v>204</v>
      </c>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97">
        <f>'November 23'!AB187</f>
        <v>0</v>
      </c>
      <c r="AC185" s="43"/>
      <c r="AD185" s="22"/>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c r="IW185" s="23"/>
      <c r="IX185" s="23"/>
      <c r="IY185" s="23"/>
      <c r="IZ185" s="23"/>
      <c r="JA185" s="23"/>
      <c r="JB185" s="23"/>
    </row>
    <row r="186" spans="1:262" s="136" customFormat="1" x14ac:dyDescent="0.35">
      <c r="A186" s="47"/>
      <c r="B186" s="40" t="s">
        <v>224</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97">
        <f>-AB194</f>
        <v>0</v>
      </c>
      <c r="AC186" s="43"/>
      <c r="AD186" s="22"/>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c r="IW186" s="23"/>
      <c r="IX186" s="23"/>
      <c r="IY186" s="23"/>
      <c r="IZ186" s="23"/>
      <c r="JA186" s="23"/>
      <c r="JB186" s="23"/>
    </row>
    <row r="187" spans="1:262" s="136" customFormat="1" x14ac:dyDescent="0.35">
      <c r="A187" s="47"/>
      <c r="B187" s="40" t="s">
        <v>226</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97">
        <f>+AB83</f>
        <v>0</v>
      </c>
      <c r="AC187" s="43"/>
      <c r="AD187" s="22"/>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c r="IW187" s="23"/>
      <c r="IX187" s="23"/>
      <c r="IY187" s="23"/>
      <c r="IZ187" s="23"/>
      <c r="JA187" s="23"/>
      <c r="JB187" s="23"/>
    </row>
    <row r="188" spans="1:262" s="136" customFormat="1" x14ac:dyDescent="0.35">
      <c r="A188" s="47"/>
      <c r="B188" s="40" t="s">
        <v>201</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97">
        <f>+AB185+AB186-AB187</f>
        <v>0</v>
      </c>
      <c r="AC188" s="43"/>
      <c r="AD188" s="22"/>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c r="IQ188" s="23"/>
      <c r="IR188" s="23"/>
      <c r="IS188" s="23"/>
      <c r="IT188" s="23"/>
      <c r="IU188" s="23"/>
      <c r="IV188" s="23"/>
      <c r="IW188" s="23"/>
      <c r="IX188" s="23"/>
      <c r="IY188" s="23"/>
      <c r="IZ188" s="23"/>
      <c r="JA188" s="23"/>
      <c r="JB188" s="23"/>
    </row>
    <row r="189" spans="1:262" s="138" customFormat="1" ht="16" thickBot="1" x14ac:dyDescent="0.4">
      <c r="A189" s="137"/>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125"/>
      <c r="AC189" s="10"/>
      <c r="AD189" s="5"/>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row>
    <row r="190" spans="1:262" x14ac:dyDescent="0.35">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133"/>
      <c r="AC190" s="4"/>
      <c r="AD190" s="5"/>
    </row>
    <row r="191" spans="1:262" s="135" customFormat="1" x14ac:dyDescent="0.35">
      <c r="A191" s="7"/>
      <c r="B191" s="124" t="s">
        <v>200</v>
      </c>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134"/>
      <c r="AC191" s="10"/>
      <c r="AD191" s="5"/>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row>
    <row r="192" spans="1:262" s="136" customFormat="1" x14ac:dyDescent="0.35">
      <c r="A192" s="47"/>
      <c r="B192" s="40" t="s">
        <v>202</v>
      </c>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233">
        <v>300</v>
      </c>
      <c r="AC192" s="43"/>
      <c r="AD192" s="22"/>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c r="IW192" s="23"/>
      <c r="IX192" s="23"/>
      <c r="IY192" s="23"/>
      <c r="IZ192" s="23"/>
      <c r="JA192" s="23"/>
      <c r="JB192" s="23"/>
    </row>
    <row r="193" spans="1:262" s="136" customFormat="1" x14ac:dyDescent="0.35">
      <c r="A193" s="47"/>
      <c r="B193" s="40" t="s">
        <v>205</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97">
        <f>'November 23'!AB195</f>
        <v>300</v>
      </c>
      <c r="AC193" s="43"/>
      <c r="AD193" s="22"/>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c r="IW193" s="23"/>
      <c r="IX193" s="23"/>
      <c r="IY193" s="23"/>
      <c r="IZ193" s="23"/>
      <c r="JA193" s="23"/>
      <c r="JB193" s="23"/>
    </row>
    <row r="194" spans="1:262" s="136" customFormat="1" x14ac:dyDescent="0.35">
      <c r="A194" s="47"/>
      <c r="B194" s="58" t="s">
        <v>219</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97">
        <v>0</v>
      </c>
      <c r="AC194" s="43"/>
      <c r="AD194" s="22"/>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c r="IW194" s="23"/>
      <c r="IX194" s="23"/>
      <c r="IY194" s="23"/>
      <c r="IZ194" s="23"/>
      <c r="JA194" s="23"/>
      <c r="JB194" s="23"/>
    </row>
    <row r="195" spans="1:262" s="136" customFormat="1" x14ac:dyDescent="0.35">
      <c r="A195" s="47"/>
      <c r="B195" s="58" t="s">
        <v>220</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97">
        <f>-AB101</f>
        <v>0</v>
      </c>
      <c r="AC195" s="43"/>
      <c r="AD195" s="22"/>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c r="IW195" s="23"/>
      <c r="IX195" s="23"/>
      <c r="IY195" s="23"/>
      <c r="IZ195" s="23"/>
      <c r="JA195" s="23"/>
      <c r="JB195" s="23"/>
    </row>
    <row r="196" spans="1:262" s="136" customFormat="1" x14ac:dyDescent="0.35">
      <c r="A196" s="47"/>
      <c r="B196" s="40" t="s">
        <v>203</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97">
        <f>AB193-AB194+AB195</f>
        <v>300</v>
      </c>
      <c r="AC196" s="43"/>
      <c r="AD196" s="22"/>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c r="IW196" s="23"/>
      <c r="IX196" s="23"/>
      <c r="IY196" s="23"/>
      <c r="IZ196" s="23"/>
      <c r="JA196" s="23"/>
      <c r="JB196" s="23"/>
    </row>
    <row r="197" spans="1:262" s="138" customFormat="1" ht="16" thickBot="1" x14ac:dyDescent="0.4">
      <c r="A197" s="137"/>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125"/>
      <c r="AC197" s="10"/>
      <c r="AD197" s="5"/>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row>
    <row r="198" spans="1:262" x14ac:dyDescent="0.35">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133"/>
      <c r="AC198" s="4"/>
      <c r="AD198" s="5"/>
    </row>
    <row r="199" spans="1:262" s="135" customFormat="1" x14ac:dyDescent="0.35">
      <c r="A199" s="7"/>
      <c r="B199" s="124" t="s">
        <v>206</v>
      </c>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134"/>
      <c r="AC199" s="10"/>
      <c r="AD199" s="5"/>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c r="JB199" s="6"/>
    </row>
    <row r="200" spans="1:262" s="136" customFormat="1" x14ac:dyDescent="0.35">
      <c r="A200" s="47"/>
      <c r="B200" s="40" t="s">
        <v>276</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233">
        <v>0</v>
      </c>
      <c r="AC200" s="43"/>
      <c r="AD200" s="22"/>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c r="IQ200" s="23"/>
      <c r="IR200" s="23"/>
      <c r="IS200" s="23"/>
      <c r="IT200" s="23"/>
      <c r="IU200" s="23"/>
      <c r="IV200" s="23"/>
      <c r="IW200" s="23"/>
      <c r="IX200" s="23"/>
      <c r="IY200" s="23"/>
      <c r="IZ200" s="23"/>
      <c r="JA200" s="23"/>
      <c r="JB200" s="23"/>
    </row>
    <row r="201" spans="1:262" s="136" customFormat="1" x14ac:dyDescent="0.35">
      <c r="A201" s="47"/>
      <c r="B201" s="40" t="s">
        <v>207</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97">
        <f>+'November 23'!AB203</f>
        <v>531</v>
      </c>
      <c r="AC201" s="43"/>
      <c r="AD201" s="22"/>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c r="IW201" s="23"/>
      <c r="IX201" s="23"/>
      <c r="IY201" s="23"/>
      <c r="IZ201" s="23"/>
      <c r="JA201" s="23"/>
      <c r="JB201" s="23"/>
    </row>
    <row r="202" spans="1:262" s="136" customFormat="1" x14ac:dyDescent="0.35">
      <c r="A202" s="47"/>
      <c r="B202" s="40" t="s">
        <v>225</v>
      </c>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97">
        <f>AB210</f>
        <v>208</v>
      </c>
      <c r="AC202" s="43"/>
      <c r="AD202" s="22"/>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c r="IW202" s="23"/>
      <c r="IX202" s="23"/>
      <c r="IY202" s="23"/>
      <c r="IZ202" s="23"/>
      <c r="JA202" s="23"/>
      <c r="JB202" s="23"/>
    </row>
    <row r="203" spans="1:262" s="136" customFormat="1" x14ac:dyDescent="0.35">
      <c r="A203" s="47"/>
      <c r="B203" s="40" t="s">
        <v>221</v>
      </c>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97">
        <f>AB84</f>
        <v>31</v>
      </c>
      <c r="AC203" s="43"/>
      <c r="AD203" s="22"/>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c r="IW203" s="23"/>
      <c r="IX203" s="23"/>
      <c r="IY203" s="23"/>
      <c r="IZ203" s="23"/>
      <c r="JA203" s="23"/>
      <c r="JB203" s="23"/>
    </row>
    <row r="204" spans="1:262" s="136" customFormat="1" x14ac:dyDescent="0.35">
      <c r="A204" s="47"/>
      <c r="B204" s="40" t="s">
        <v>201</v>
      </c>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97">
        <f>AB201+AB202-AB203</f>
        <v>708</v>
      </c>
      <c r="AC204" s="43"/>
      <c r="AD204" s="22"/>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c r="IW204" s="23"/>
      <c r="IX204" s="23"/>
      <c r="IY204" s="23"/>
      <c r="IZ204" s="23"/>
      <c r="JA204" s="23"/>
      <c r="JB204" s="23"/>
    </row>
    <row r="205" spans="1:262" s="138" customFormat="1" ht="16" thickBot="1" x14ac:dyDescent="0.4">
      <c r="A205" s="137"/>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125"/>
      <c r="AC205" s="10"/>
      <c r="AD205" s="5"/>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c r="IW205" s="6"/>
      <c r="IX205" s="6"/>
      <c r="IY205" s="6"/>
      <c r="IZ205" s="6"/>
      <c r="JA205" s="6"/>
      <c r="JB205" s="6"/>
    </row>
    <row r="206" spans="1:262" x14ac:dyDescent="0.35">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133"/>
      <c r="AC206" s="4"/>
      <c r="AD206" s="5"/>
    </row>
    <row r="207" spans="1:262" s="135" customFormat="1" x14ac:dyDescent="0.35">
      <c r="A207" s="7"/>
      <c r="B207" s="124" t="s">
        <v>275</v>
      </c>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134"/>
      <c r="AC207" s="10"/>
      <c r="AD207" s="5"/>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c r="IW207" s="6"/>
      <c r="IX207" s="6"/>
      <c r="IY207" s="6"/>
      <c r="IZ207" s="6"/>
      <c r="JA207" s="6"/>
      <c r="JB207" s="6"/>
    </row>
    <row r="208" spans="1:262" s="136" customFormat="1" x14ac:dyDescent="0.35">
      <c r="A208" s="47"/>
      <c r="B208" s="40" t="s">
        <v>208</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233">
        <v>750</v>
      </c>
      <c r="AC208" s="43"/>
      <c r="AD208" s="22"/>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c r="IW208" s="23"/>
      <c r="IX208" s="23"/>
      <c r="IY208" s="23"/>
      <c r="IZ208" s="23"/>
      <c r="JA208" s="23"/>
      <c r="JB208" s="23"/>
    </row>
    <row r="209" spans="1:262" s="136" customFormat="1" x14ac:dyDescent="0.35">
      <c r="A209" s="47"/>
      <c r="B209" s="40" t="s">
        <v>209</v>
      </c>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97">
        <f>+'November 23'!AB211</f>
        <v>216</v>
      </c>
      <c r="AC209" s="43"/>
      <c r="AD209" s="22"/>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s="23"/>
      <c r="IR209" s="23"/>
      <c r="IS209" s="23"/>
      <c r="IT209" s="23"/>
      <c r="IU209" s="23"/>
      <c r="IV209" s="23"/>
      <c r="IW209" s="23"/>
      <c r="IX209" s="23"/>
      <c r="IY209" s="23"/>
      <c r="IZ209" s="23"/>
      <c r="JA209" s="23"/>
      <c r="JB209" s="23"/>
    </row>
    <row r="210" spans="1:262" s="136" customFormat="1" x14ac:dyDescent="0.35">
      <c r="A210" s="47"/>
      <c r="B210" s="58" t="s">
        <v>246</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97">
        <v>208</v>
      </c>
      <c r="AC210" s="43"/>
      <c r="AD210" s="22"/>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c r="IW210" s="23"/>
      <c r="IX210" s="23"/>
      <c r="IY210" s="23"/>
      <c r="IZ210" s="23"/>
      <c r="JA210" s="23"/>
      <c r="JB210" s="23"/>
    </row>
    <row r="211" spans="1:262" s="136" customFormat="1" x14ac:dyDescent="0.35">
      <c r="A211" s="47"/>
      <c r="B211" s="58" t="s">
        <v>222</v>
      </c>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97">
        <f>-AB102</f>
        <v>250</v>
      </c>
      <c r="AC211" s="43"/>
      <c r="AD211" s="22"/>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s="23"/>
      <c r="IR211" s="23"/>
      <c r="IS211" s="23"/>
      <c r="IT211" s="23"/>
      <c r="IU211" s="23"/>
      <c r="IV211" s="23"/>
      <c r="IW211" s="23"/>
      <c r="IX211" s="23"/>
      <c r="IY211" s="23"/>
      <c r="IZ211" s="23"/>
      <c r="JA211" s="23"/>
      <c r="JB211" s="23"/>
    </row>
    <row r="212" spans="1:262" s="136" customFormat="1" x14ac:dyDescent="0.35">
      <c r="A212" s="47"/>
      <c r="B212" s="40" t="s">
        <v>210</v>
      </c>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97">
        <f>AB209-AB210+AB211</f>
        <v>258</v>
      </c>
      <c r="AC212" s="43"/>
      <c r="AD212" s="22"/>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s="23"/>
      <c r="IR212" s="23"/>
      <c r="IS212" s="23"/>
      <c r="IT212" s="23"/>
      <c r="IU212" s="23"/>
      <c r="IV212" s="23"/>
      <c r="IW212" s="23"/>
      <c r="IX212" s="23"/>
      <c r="IY212" s="23"/>
      <c r="IZ212" s="23"/>
      <c r="JA212" s="23"/>
      <c r="JB212" s="23"/>
    </row>
    <row r="213" spans="1:262" s="138" customFormat="1" ht="16" thickBot="1" x14ac:dyDescent="0.4">
      <c r="A213" s="137"/>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2"/>
      <c r="AC213" s="283"/>
      <c r="AD213" s="280"/>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c r="IW213" s="6"/>
      <c r="IX213" s="6"/>
      <c r="IY213" s="6"/>
      <c r="IZ213" s="6"/>
      <c r="JA213" s="6"/>
      <c r="JB213" s="6"/>
    </row>
    <row r="214" spans="1:262" x14ac:dyDescent="0.35">
      <c r="A214" s="7"/>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125"/>
      <c r="AC214" s="10"/>
      <c r="AD214" s="5"/>
    </row>
    <row r="215" spans="1:262" s="135" customFormat="1" x14ac:dyDescent="0.35">
      <c r="A215" s="7"/>
      <c r="B215" s="124" t="s">
        <v>227</v>
      </c>
      <c r="C215" s="98"/>
      <c r="D215" s="98"/>
      <c r="E215" s="98"/>
      <c r="F215" s="98"/>
      <c r="G215" s="98"/>
      <c r="H215" s="98"/>
      <c r="I215" s="98"/>
      <c r="J215" s="98"/>
      <c r="K215" s="98"/>
      <c r="L215" s="98"/>
      <c r="M215" s="98"/>
      <c r="N215" s="98"/>
      <c r="O215" s="98"/>
      <c r="P215" s="98"/>
      <c r="Q215" s="98"/>
      <c r="R215" s="98"/>
      <c r="S215" s="98"/>
      <c r="T215" s="98"/>
      <c r="U215" s="98"/>
      <c r="V215" s="98"/>
      <c r="W215" s="98"/>
      <c r="X215" s="98"/>
      <c r="Y215" s="229" t="s">
        <v>233</v>
      </c>
      <c r="Z215" s="229" t="s">
        <v>234</v>
      </c>
      <c r="AA215" s="12"/>
      <c r="AB215" s="230" t="s">
        <v>76</v>
      </c>
      <c r="AC215" s="10"/>
      <c r="AD215" s="5"/>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c r="IW215" s="6"/>
      <c r="IX215" s="6"/>
      <c r="IY215" s="6"/>
      <c r="IZ215" s="6"/>
      <c r="JA215" s="6"/>
      <c r="JB215" s="6"/>
    </row>
    <row r="216" spans="1:262" s="136" customFormat="1" x14ac:dyDescent="0.35">
      <c r="A216" s="47"/>
      <c r="B216" s="40" t="s">
        <v>228</v>
      </c>
      <c r="C216" s="40"/>
      <c r="D216" s="40"/>
      <c r="E216" s="40"/>
      <c r="F216" s="40"/>
      <c r="G216" s="40"/>
      <c r="H216" s="40"/>
      <c r="I216" s="40"/>
      <c r="J216" s="40"/>
      <c r="K216" s="40"/>
      <c r="L216" s="40"/>
      <c r="M216" s="40"/>
      <c r="N216" s="40"/>
      <c r="O216" s="40"/>
      <c r="P216" s="40"/>
      <c r="Q216" s="40"/>
      <c r="R216" s="40"/>
      <c r="S216" s="40"/>
      <c r="T216" s="40"/>
      <c r="U216" s="40"/>
      <c r="V216" s="40"/>
      <c r="W216" s="40"/>
      <c r="X216" s="40"/>
      <c r="Y216" s="233">
        <f>SUM(F29:R29)*0.16</f>
        <v>159820</v>
      </c>
      <c r="Z216" s="69"/>
      <c r="AA216" s="40"/>
      <c r="AB216" s="97"/>
      <c r="AC216" s="43"/>
      <c r="AD216" s="22"/>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s="23"/>
      <c r="IR216" s="23"/>
      <c r="IS216" s="23"/>
      <c r="IT216" s="23"/>
      <c r="IU216" s="23"/>
      <c r="IV216" s="23"/>
      <c r="IW216" s="23"/>
      <c r="IX216" s="23"/>
      <c r="IY216" s="23"/>
      <c r="IZ216" s="23"/>
      <c r="JA216" s="23"/>
      <c r="JB216" s="23"/>
    </row>
    <row r="217" spans="1:262" s="136" customFormat="1" x14ac:dyDescent="0.35">
      <c r="A217" s="47"/>
      <c r="B217" s="40" t="s">
        <v>229</v>
      </c>
      <c r="C217" s="40"/>
      <c r="D217" s="40"/>
      <c r="E217" s="40"/>
      <c r="F217" s="40"/>
      <c r="G217" s="40"/>
      <c r="H217" s="40"/>
      <c r="I217" s="40"/>
      <c r="J217" s="40"/>
      <c r="K217" s="40"/>
      <c r="L217" s="40"/>
      <c r="M217" s="40"/>
      <c r="N217" s="40"/>
      <c r="O217" s="40"/>
      <c r="P217" s="40"/>
      <c r="Q217" s="40"/>
      <c r="R217" s="40"/>
      <c r="S217" s="40"/>
      <c r="T217" s="40"/>
      <c r="U217" s="40"/>
      <c r="V217" s="40"/>
      <c r="W217" s="40"/>
      <c r="X217" s="40"/>
      <c r="Y217" s="97">
        <f>+'November 23'!Y218</f>
        <v>0</v>
      </c>
      <c r="Z217" s="97">
        <f>+'November 23'!Z218</f>
        <v>85</v>
      </c>
      <c r="AA217" s="40"/>
      <c r="AB217" s="97">
        <f>Y217+Z217</f>
        <v>85</v>
      </c>
      <c r="AC217" s="43"/>
      <c r="AD217" s="22"/>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row>
    <row r="218" spans="1:262" s="136" customFormat="1" x14ac:dyDescent="0.35">
      <c r="A218" s="47"/>
      <c r="B218" s="40" t="s">
        <v>230</v>
      </c>
      <c r="C218" s="40"/>
      <c r="D218" s="40"/>
      <c r="E218" s="40"/>
      <c r="F218" s="40"/>
      <c r="G218" s="40"/>
      <c r="H218" s="40"/>
      <c r="I218" s="40"/>
      <c r="J218" s="40"/>
      <c r="K218" s="40"/>
      <c r="L218" s="40"/>
      <c r="M218" s="40"/>
      <c r="N218" s="40"/>
      <c r="O218" s="40"/>
      <c r="P218" s="40"/>
      <c r="Q218" s="40"/>
      <c r="R218" s="40"/>
      <c r="S218" s="40"/>
      <c r="T218" s="40"/>
      <c r="U218" s="40"/>
      <c r="V218" s="40"/>
      <c r="W218" s="40"/>
      <c r="X218" s="40"/>
      <c r="Y218" s="96">
        <v>0</v>
      </c>
      <c r="Z218" s="96">
        <v>58</v>
      </c>
      <c r="AA218" s="40"/>
      <c r="AB218" s="97">
        <f>Y218+Z218</f>
        <v>58</v>
      </c>
      <c r="AC218" s="43"/>
      <c r="AD218" s="250"/>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row>
    <row r="219" spans="1:262" s="136" customFormat="1" x14ac:dyDescent="0.35">
      <c r="A219" s="47"/>
      <c r="B219" s="40" t="s">
        <v>231</v>
      </c>
      <c r="C219" s="40"/>
      <c r="D219" s="40"/>
      <c r="E219" s="40"/>
      <c r="F219" s="40"/>
      <c r="G219" s="40"/>
      <c r="H219" s="40"/>
      <c r="I219" s="40"/>
      <c r="J219" s="40"/>
      <c r="K219" s="40"/>
      <c r="L219" s="40"/>
      <c r="M219" s="40"/>
      <c r="N219" s="40"/>
      <c r="O219" s="40"/>
      <c r="P219" s="40"/>
      <c r="Q219" s="40"/>
      <c r="R219" s="40"/>
      <c r="S219" s="40"/>
      <c r="T219" s="40"/>
      <c r="U219" s="40"/>
      <c r="V219" s="40"/>
      <c r="W219" s="40"/>
      <c r="X219" s="40"/>
      <c r="Y219" s="97">
        <f>Y217+Y218</f>
        <v>0</v>
      </c>
      <c r="Z219" s="97">
        <f>Z218+Z217</f>
        <v>143</v>
      </c>
      <c r="AA219" s="40"/>
      <c r="AB219" s="97">
        <f>Y219+Z219</f>
        <v>143</v>
      </c>
      <c r="AC219" s="43"/>
      <c r="AD219" s="22"/>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row>
    <row r="220" spans="1:262" s="136" customFormat="1" x14ac:dyDescent="0.35">
      <c r="A220" s="47"/>
      <c r="B220" s="40" t="s">
        <v>232</v>
      </c>
      <c r="C220" s="40"/>
      <c r="D220" s="40"/>
      <c r="E220" s="40"/>
      <c r="F220" s="40"/>
      <c r="G220" s="40"/>
      <c r="H220" s="40"/>
      <c r="I220" s="40"/>
      <c r="J220" s="40"/>
      <c r="K220" s="40"/>
      <c r="L220" s="40"/>
      <c r="M220" s="40"/>
      <c r="N220" s="40"/>
      <c r="O220" s="40"/>
      <c r="P220" s="40"/>
      <c r="Q220" s="40"/>
      <c r="R220" s="40"/>
      <c r="S220" s="40"/>
      <c r="T220" s="40"/>
      <c r="U220" s="40"/>
      <c r="V220" s="40"/>
      <c r="W220" s="40"/>
      <c r="X220" s="40"/>
      <c r="Y220" s="97">
        <f>Y216-Y219-Z219</f>
        <v>159677</v>
      </c>
      <c r="Z220" s="69"/>
      <c r="AA220" s="40"/>
      <c r="AB220" s="97"/>
      <c r="AC220" s="43"/>
      <c r="AD220" s="22"/>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c r="GU220" s="23"/>
      <c r="GV220" s="23"/>
      <c r="GW220" s="23"/>
      <c r="GX220" s="23"/>
      <c r="GY220" s="23"/>
      <c r="GZ220" s="23"/>
      <c r="HA220" s="23"/>
      <c r="HB220" s="23"/>
      <c r="HC220" s="23"/>
      <c r="HD220" s="23"/>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23"/>
      <c r="IS220" s="23"/>
      <c r="IT220" s="23"/>
      <c r="IU220" s="23"/>
      <c r="IV220" s="23"/>
      <c r="IW220" s="23"/>
      <c r="IX220" s="23"/>
      <c r="IY220" s="23"/>
      <c r="IZ220" s="23"/>
      <c r="JA220" s="23"/>
      <c r="JB220" s="23"/>
    </row>
    <row r="221" spans="1:262" s="138" customFormat="1" ht="16" thickBot="1" x14ac:dyDescent="0.4">
      <c r="A221" s="137"/>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125"/>
      <c r="AC221" s="10"/>
      <c r="AD221" s="5"/>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c r="IW221" s="6"/>
      <c r="IX221" s="6"/>
      <c r="IY221" s="6"/>
      <c r="IZ221" s="6"/>
      <c r="JA221" s="6"/>
      <c r="JB221" s="6"/>
    </row>
    <row r="222" spans="1:262" x14ac:dyDescent="0.35">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133"/>
      <c r="AC222" s="4"/>
      <c r="AD222" s="5"/>
    </row>
    <row r="223" spans="1:262" s="135" customFormat="1" x14ac:dyDescent="0.35">
      <c r="A223" s="7"/>
      <c r="B223" s="124" t="s">
        <v>257</v>
      </c>
      <c r="C223" s="98"/>
      <c r="D223" s="98"/>
      <c r="E223" s="98"/>
      <c r="F223" s="98"/>
      <c r="G223" s="98"/>
      <c r="H223" s="98"/>
      <c r="I223" s="98"/>
      <c r="J223" s="98"/>
      <c r="K223" s="98"/>
      <c r="L223" s="98"/>
      <c r="M223" s="98"/>
      <c r="N223" s="98"/>
      <c r="O223" s="98"/>
      <c r="P223" s="98"/>
      <c r="Q223" s="98"/>
      <c r="R223" s="98"/>
      <c r="S223" s="98"/>
      <c r="T223" s="98"/>
      <c r="U223" s="98"/>
      <c r="V223" s="98"/>
      <c r="W223" s="98"/>
      <c r="X223" s="98"/>
      <c r="Y223" s="229"/>
      <c r="Z223" s="229"/>
      <c r="AA223" s="12"/>
      <c r="AB223" s="230" t="s">
        <v>76</v>
      </c>
      <c r="AC223" s="10"/>
      <c r="AD223" s="5"/>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c r="IW223" s="6"/>
      <c r="IX223" s="6"/>
      <c r="IY223" s="6"/>
      <c r="IZ223" s="6"/>
      <c r="JA223" s="6"/>
      <c r="JB223" s="6"/>
    </row>
    <row r="224" spans="1:262" s="136" customFormat="1" x14ac:dyDescent="0.35">
      <c r="A224" s="47"/>
      <c r="B224" s="40" t="s">
        <v>340</v>
      </c>
      <c r="C224" s="40"/>
      <c r="D224" s="40"/>
      <c r="E224" s="40"/>
      <c r="F224" s="40"/>
      <c r="G224" s="40"/>
      <c r="H224" s="40"/>
      <c r="I224" s="40"/>
      <c r="J224" s="40"/>
      <c r="K224" s="40"/>
      <c r="L224" s="40"/>
      <c r="M224" s="40"/>
      <c r="N224" s="40"/>
      <c r="O224" s="40"/>
      <c r="P224" s="40"/>
      <c r="Q224" s="40"/>
      <c r="R224" s="40"/>
      <c r="S224" s="40"/>
      <c r="T224" s="40"/>
      <c r="U224" s="40"/>
      <c r="V224" s="40"/>
      <c r="W224" s="40"/>
      <c r="X224" s="40"/>
      <c r="Y224" s="97"/>
      <c r="Z224" s="69"/>
      <c r="AA224" s="40"/>
      <c r="AB224" s="233">
        <v>732500</v>
      </c>
      <c r="AC224" s="43"/>
      <c r="AD224" s="22"/>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c r="HL224" s="23"/>
      <c r="HM224" s="23"/>
      <c r="HN224" s="23"/>
      <c r="HO224" s="23"/>
      <c r="HP224" s="23"/>
      <c r="HQ224" s="23"/>
      <c r="HR224" s="23"/>
      <c r="HS224" s="23"/>
      <c r="HT224" s="23"/>
      <c r="HU224" s="23"/>
      <c r="HV224" s="23"/>
      <c r="HW224" s="23"/>
      <c r="HX224" s="23"/>
      <c r="HY224" s="23"/>
      <c r="HZ224" s="23"/>
      <c r="IA224" s="23"/>
      <c r="IB224" s="23"/>
      <c r="IC224" s="23"/>
      <c r="ID224" s="23"/>
      <c r="IE224" s="23"/>
      <c r="IF224" s="23"/>
      <c r="IG224" s="23"/>
      <c r="IH224" s="23"/>
      <c r="II224" s="23"/>
      <c r="IJ224" s="23"/>
      <c r="IK224" s="23"/>
      <c r="IL224" s="23"/>
      <c r="IM224" s="23"/>
      <c r="IN224" s="23"/>
      <c r="IO224" s="23"/>
      <c r="IP224" s="23"/>
      <c r="IQ224" s="23"/>
      <c r="IR224" s="23"/>
      <c r="IS224" s="23"/>
      <c r="IT224" s="23"/>
      <c r="IU224" s="23"/>
      <c r="IV224" s="23"/>
      <c r="IW224" s="23"/>
      <c r="IX224" s="23"/>
      <c r="IY224" s="23"/>
      <c r="IZ224" s="23"/>
      <c r="JA224" s="23"/>
      <c r="JB224" s="23"/>
    </row>
    <row r="225" spans="1:262" s="136" customFormat="1" x14ac:dyDescent="0.35">
      <c r="A225" s="47"/>
      <c r="B225" s="40" t="s">
        <v>272</v>
      </c>
      <c r="C225" s="40"/>
      <c r="D225" s="40"/>
      <c r="E225" s="40"/>
      <c r="F225" s="40"/>
      <c r="G225" s="40"/>
      <c r="H225" s="40"/>
      <c r="I225" s="40"/>
      <c r="J225" s="40"/>
      <c r="K225" s="40"/>
      <c r="L225" s="40"/>
      <c r="M225" s="40"/>
      <c r="N225" s="40"/>
      <c r="O225" s="40"/>
      <c r="P225" s="40"/>
      <c r="Q225" s="40"/>
      <c r="R225" s="40"/>
      <c r="S225" s="40"/>
      <c r="T225" s="40"/>
      <c r="U225" s="40"/>
      <c r="V225" s="40"/>
      <c r="W225" s="40"/>
      <c r="X225" s="40"/>
      <c r="Y225" s="97"/>
      <c r="Z225" s="97"/>
      <c r="AA225" s="40"/>
      <c r="AB225" s="233">
        <v>732134</v>
      </c>
      <c r="AC225" s="43"/>
      <c r="AD225" s="22"/>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c r="HL225" s="23"/>
      <c r="HM225" s="23"/>
      <c r="HN225" s="23"/>
      <c r="HO225" s="23"/>
      <c r="HP225" s="23"/>
      <c r="HQ225" s="23"/>
      <c r="HR225" s="23"/>
      <c r="HS225" s="23"/>
      <c r="HT225" s="23"/>
      <c r="HU225" s="23"/>
      <c r="HV225" s="23"/>
      <c r="HW225" s="23"/>
      <c r="HX225" s="23"/>
      <c r="HY225" s="23"/>
      <c r="HZ225" s="23"/>
      <c r="IA225" s="23"/>
      <c r="IB225" s="23"/>
      <c r="IC225" s="23"/>
      <c r="ID225" s="23"/>
      <c r="IE225" s="23"/>
      <c r="IF225" s="23"/>
      <c r="IG225" s="23"/>
      <c r="IH225" s="23"/>
      <c r="II225" s="23"/>
      <c r="IJ225" s="23"/>
      <c r="IK225" s="23"/>
      <c r="IL225" s="23"/>
      <c r="IM225" s="23"/>
      <c r="IN225" s="23"/>
      <c r="IO225" s="23"/>
      <c r="IP225" s="23"/>
      <c r="IQ225" s="23"/>
      <c r="IR225" s="23"/>
      <c r="IS225" s="23"/>
      <c r="IT225" s="23"/>
      <c r="IU225" s="23"/>
      <c r="IV225" s="23"/>
      <c r="IW225" s="23"/>
      <c r="IX225" s="23"/>
      <c r="IY225" s="23"/>
      <c r="IZ225" s="23"/>
      <c r="JA225" s="23"/>
      <c r="JB225" s="23"/>
    </row>
    <row r="226" spans="1:262" s="136" customFormat="1" x14ac:dyDescent="0.35">
      <c r="A226" s="47"/>
      <c r="B226" s="40" t="s">
        <v>256</v>
      </c>
      <c r="C226" s="40"/>
      <c r="D226" s="40"/>
      <c r="E226" s="40"/>
      <c r="F226" s="40"/>
      <c r="G226" s="40"/>
      <c r="H226" s="40"/>
      <c r="I226" s="40"/>
      <c r="J226" s="40"/>
      <c r="K226" s="40"/>
      <c r="L226" s="40"/>
      <c r="M226" s="40"/>
      <c r="N226" s="40"/>
      <c r="O226" s="40"/>
      <c r="P226" s="40"/>
      <c r="Q226" s="40"/>
      <c r="R226" s="40"/>
      <c r="S226" s="40"/>
      <c r="T226" s="40"/>
      <c r="U226" s="40"/>
      <c r="V226" s="40"/>
      <c r="W226" s="40"/>
      <c r="X226" s="40"/>
      <c r="Y226" s="97"/>
      <c r="Z226" s="97"/>
      <c r="AA226" s="40"/>
      <c r="AB226" s="97">
        <f>AB224-AB225</f>
        <v>366</v>
      </c>
      <c r="AC226" s="43"/>
      <c r="AD226" s="22"/>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c r="HL226" s="23"/>
      <c r="HM226" s="23"/>
      <c r="HN226" s="23"/>
      <c r="HO226" s="23"/>
      <c r="HP226" s="23"/>
      <c r="HQ226" s="23"/>
      <c r="HR226" s="23"/>
      <c r="HS226" s="23"/>
      <c r="HT226" s="23"/>
      <c r="HU226" s="23"/>
      <c r="HV226" s="23"/>
      <c r="HW226" s="23"/>
      <c r="HX226" s="23"/>
      <c r="HY226" s="23"/>
      <c r="HZ226" s="23"/>
      <c r="IA226" s="23"/>
      <c r="IB226" s="23"/>
      <c r="IC226" s="23"/>
      <c r="ID226" s="23"/>
      <c r="IE226" s="23"/>
      <c r="IF226" s="23"/>
      <c r="IG226" s="23"/>
      <c r="IH226" s="23"/>
      <c r="II226" s="23"/>
      <c r="IJ226" s="23"/>
      <c r="IK226" s="23"/>
      <c r="IL226" s="23"/>
      <c r="IM226" s="23"/>
      <c r="IN226" s="23"/>
      <c r="IO226" s="23"/>
      <c r="IP226" s="23"/>
      <c r="IQ226" s="23"/>
      <c r="IR226" s="23"/>
      <c r="IS226" s="23"/>
      <c r="IT226" s="23"/>
      <c r="IU226" s="23"/>
      <c r="IV226" s="23"/>
      <c r="IW226" s="23"/>
      <c r="IX226" s="23"/>
      <c r="IY226" s="23"/>
      <c r="IZ226" s="23"/>
      <c r="JA226" s="23"/>
      <c r="JB226" s="23"/>
    </row>
    <row r="227" spans="1:262" s="136" customFormat="1" x14ac:dyDescent="0.35">
      <c r="A227" s="47"/>
      <c r="B227" s="40" t="s">
        <v>262</v>
      </c>
      <c r="C227" s="40"/>
      <c r="D227" s="40"/>
      <c r="E227" s="40"/>
      <c r="F227" s="40"/>
      <c r="G227" s="40"/>
      <c r="H227" s="40"/>
      <c r="I227" s="40"/>
      <c r="J227" s="40"/>
      <c r="K227" s="40"/>
      <c r="L227" s="40"/>
      <c r="M227" s="40"/>
      <c r="N227" s="40"/>
      <c r="O227" s="40"/>
      <c r="P227" s="40"/>
      <c r="Q227" s="40"/>
      <c r="R227" s="40"/>
      <c r="S227" s="40"/>
      <c r="T227" s="40"/>
      <c r="U227" s="40"/>
      <c r="V227" s="40"/>
      <c r="W227" s="40"/>
      <c r="X227" s="40"/>
      <c r="Y227" s="96"/>
      <c r="Z227" s="96"/>
      <c r="AA227" s="40"/>
      <c r="AB227" s="272">
        <v>1.37560331720802E-2</v>
      </c>
      <c r="AC227" s="43"/>
      <c r="AD227" s="250"/>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c r="FX227" s="23"/>
      <c r="FY227" s="23"/>
      <c r="FZ227" s="23"/>
      <c r="GA227" s="23"/>
      <c r="GB227" s="23"/>
      <c r="GC227" s="23"/>
      <c r="GD227" s="23"/>
      <c r="GE227" s="23"/>
      <c r="GF227" s="23"/>
      <c r="GG227" s="23"/>
      <c r="GH227" s="23"/>
      <c r="GI227" s="23"/>
      <c r="GJ227" s="23"/>
      <c r="GK227" s="23"/>
      <c r="GL227" s="23"/>
      <c r="GM227" s="23"/>
      <c r="GN227" s="23"/>
      <c r="GO227" s="23"/>
      <c r="GP227" s="23"/>
      <c r="GQ227" s="23"/>
      <c r="GR227" s="23"/>
      <c r="GS227" s="23"/>
      <c r="GT227" s="23"/>
      <c r="GU227" s="23"/>
      <c r="GV227" s="23"/>
      <c r="GW227" s="23"/>
      <c r="GX227" s="23"/>
      <c r="GY227" s="23"/>
      <c r="GZ227" s="23"/>
      <c r="HA227" s="23"/>
      <c r="HB227" s="23"/>
      <c r="HC227" s="23"/>
      <c r="HD227" s="23"/>
      <c r="HE227" s="23"/>
      <c r="HF227" s="23"/>
      <c r="HG227" s="23"/>
      <c r="HH227" s="23"/>
      <c r="HI227" s="23"/>
      <c r="HJ227" s="23"/>
      <c r="HK227" s="23"/>
      <c r="HL227" s="23"/>
      <c r="HM227" s="23"/>
      <c r="HN227" s="23"/>
      <c r="HO227" s="23"/>
      <c r="HP227" s="23"/>
      <c r="HQ227" s="23"/>
      <c r="HR227" s="23"/>
      <c r="HS227" s="23"/>
      <c r="HT227" s="23"/>
      <c r="HU227" s="23"/>
      <c r="HV227" s="23"/>
      <c r="HW227" s="23"/>
      <c r="HX227" s="23"/>
      <c r="HY227" s="23"/>
      <c r="HZ227" s="23"/>
      <c r="IA227" s="23"/>
      <c r="IB227" s="23"/>
      <c r="IC227" s="23"/>
      <c r="ID227" s="23"/>
      <c r="IE227" s="23"/>
      <c r="IF227" s="23"/>
      <c r="IG227" s="23"/>
      <c r="IH227" s="23"/>
      <c r="II227" s="23"/>
      <c r="IJ227" s="23"/>
      <c r="IK227" s="23"/>
      <c r="IL227" s="23"/>
      <c r="IM227" s="23"/>
      <c r="IN227" s="23"/>
      <c r="IO227" s="23"/>
      <c r="IP227" s="23"/>
      <c r="IQ227" s="23"/>
      <c r="IR227" s="23"/>
      <c r="IS227" s="23"/>
      <c r="IT227" s="23"/>
      <c r="IU227" s="23"/>
      <c r="IV227" s="23"/>
      <c r="IW227" s="23"/>
      <c r="IX227" s="23"/>
      <c r="IY227" s="23"/>
      <c r="IZ227" s="23"/>
      <c r="JA227" s="23"/>
      <c r="JB227" s="23"/>
    </row>
    <row r="228" spans="1:262" s="138" customFormat="1" ht="16" thickBot="1" x14ac:dyDescent="0.4">
      <c r="A228" s="137"/>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125"/>
      <c r="AC228" s="10"/>
      <c r="AD228" s="5"/>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c r="IW228" s="6"/>
      <c r="IX228" s="6"/>
      <c r="IY228" s="6"/>
      <c r="IZ228" s="6"/>
      <c r="JA228" s="6"/>
      <c r="JB228" s="6"/>
    </row>
    <row r="229" spans="1:262" x14ac:dyDescent="0.35">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133"/>
      <c r="AC229" s="4"/>
      <c r="AD229" s="5"/>
    </row>
    <row r="230" spans="1:262" x14ac:dyDescent="0.35">
      <c r="A230" s="7"/>
      <c r="B230" s="124" t="s">
        <v>37</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139"/>
      <c r="AC230" s="10"/>
      <c r="AD230" s="5"/>
    </row>
    <row r="231" spans="1:262" s="23" customFormat="1" x14ac:dyDescent="0.35">
      <c r="A231" s="47"/>
      <c r="B231" s="40" t="s">
        <v>38</v>
      </c>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140">
        <f>(AB87+AB89+AB90+AB91+AB92)/-AB93</f>
        <v>1.4738955823293172</v>
      </c>
      <c r="AC231" s="43" t="s">
        <v>77</v>
      </c>
      <c r="AD231" s="22"/>
    </row>
    <row r="232" spans="1:262" s="23" customFormat="1" x14ac:dyDescent="0.35">
      <c r="A232" s="47"/>
      <c r="B232" s="40" t="s">
        <v>39</v>
      </c>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140">
        <v>1.37</v>
      </c>
      <c r="AC232" s="43" t="s">
        <v>77</v>
      </c>
      <c r="AD232" s="22"/>
    </row>
    <row r="233" spans="1:262" s="23" customFormat="1" x14ac:dyDescent="0.35">
      <c r="A233" s="47"/>
      <c r="B233" s="40" t="s">
        <v>138</v>
      </c>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140">
        <f>(AB87+AB89+AB90+AB91+AB92+AB93)/-(AB94)</f>
        <v>9.4557595993322199</v>
      </c>
      <c r="AC233" s="43" t="s">
        <v>77</v>
      </c>
      <c r="AD233" s="22"/>
    </row>
    <row r="234" spans="1:262" s="23" customFormat="1" x14ac:dyDescent="0.35">
      <c r="A234" s="47"/>
      <c r="B234" s="40" t="s">
        <v>139</v>
      </c>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140">
        <v>7.39</v>
      </c>
      <c r="AC234" s="43" t="s">
        <v>77</v>
      </c>
      <c r="AD234" s="22"/>
    </row>
    <row r="235" spans="1:262" s="23" customFormat="1" x14ac:dyDescent="0.35">
      <c r="A235" s="47"/>
      <c r="B235" s="40" t="s">
        <v>140</v>
      </c>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140">
        <f>(AB87+AB89+AB90+AB91+AB92+AB93+AB94)/-(AB96)</f>
        <v>8.717728055077453</v>
      </c>
      <c r="AC235" s="43" t="s">
        <v>77</v>
      </c>
      <c r="AD235" s="22"/>
    </row>
    <row r="236" spans="1:262" s="23" customFormat="1" x14ac:dyDescent="0.35">
      <c r="A236" s="47"/>
      <c r="B236" s="40" t="s">
        <v>141</v>
      </c>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140">
        <v>6.59</v>
      </c>
      <c r="AC236" s="43" t="s">
        <v>77</v>
      </c>
      <c r="AD236" s="22"/>
    </row>
    <row r="237" spans="1:262" s="23" customFormat="1" x14ac:dyDescent="0.35">
      <c r="A237" s="47"/>
      <c r="B237" s="40" t="s">
        <v>171</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140">
        <f>(AB87+AB89+AB90+AB91+AB92+AB93+AB94+AB96)/-(AB97)</f>
        <v>3.819420783645656</v>
      </c>
      <c r="AC237" s="43" t="s">
        <v>77</v>
      </c>
      <c r="AD237" s="22"/>
    </row>
    <row r="238" spans="1:262" s="23" customFormat="1" x14ac:dyDescent="0.35">
      <c r="A238" s="47"/>
      <c r="B238" s="40" t="s">
        <v>172</v>
      </c>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140">
        <v>3.2</v>
      </c>
      <c r="AC238" s="43" t="s">
        <v>77</v>
      </c>
      <c r="AD238" s="22"/>
    </row>
    <row r="239" spans="1:262" s="23" customFormat="1" x14ac:dyDescent="0.35">
      <c r="A239" s="47"/>
      <c r="B239" s="40" t="s">
        <v>158</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140">
        <f>(AB87+AB90+AB91+AB92+AB93+AB94+AB96+AB97)/-(AB106)</f>
        <v>2.1423948220064726</v>
      </c>
      <c r="AC239" s="43" t="s">
        <v>77</v>
      </c>
      <c r="AD239" s="22"/>
    </row>
    <row r="240" spans="1:262" s="23" customFormat="1" x14ac:dyDescent="0.35">
      <c r="A240" s="47"/>
      <c r="B240" s="40" t="s">
        <v>159</v>
      </c>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140">
        <v>2.14</v>
      </c>
      <c r="AC240" s="43" t="s">
        <v>77</v>
      </c>
      <c r="AD240" s="22"/>
    </row>
    <row r="241" spans="1:30" s="23" customFormat="1" x14ac:dyDescent="0.35">
      <c r="A241" s="18"/>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21"/>
      <c r="AD241" s="22"/>
    </row>
    <row r="242" spans="1:30" s="23" customFormat="1" x14ac:dyDescent="0.35">
      <c r="A242" s="18"/>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2"/>
    </row>
    <row r="243" spans="1:30" s="23" customFormat="1" ht="19" thickBot="1" x14ac:dyDescent="0.5">
      <c r="A243" s="82"/>
      <c r="B243" s="83" t="str">
        <f>B134</f>
        <v>PM29 INVESTOR REPORT QUARTER ENDING FEBRUARY 2024</v>
      </c>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6"/>
      <c r="AD243" s="22"/>
    </row>
    <row r="244" spans="1:30" x14ac:dyDescent="0.35">
      <c r="A244" s="118"/>
      <c r="B244" s="119" t="s">
        <v>40</v>
      </c>
      <c r="C244" s="141"/>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v>45351</v>
      </c>
      <c r="AA244" s="120"/>
      <c r="AB244" s="120"/>
      <c r="AC244" s="122"/>
      <c r="AD244" s="5"/>
    </row>
    <row r="245" spans="1:30" x14ac:dyDescent="0.35">
      <c r="A245" s="143"/>
      <c r="B245" s="144"/>
      <c r="C245" s="145"/>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9"/>
      <c r="AB245" s="9"/>
      <c r="AC245" s="10"/>
      <c r="AD245" s="5"/>
    </row>
    <row r="246" spans="1:30" s="23" customFormat="1" x14ac:dyDescent="0.35">
      <c r="A246" s="47"/>
      <c r="B246" s="40" t="s">
        <v>41</v>
      </c>
      <c r="C246" s="147"/>
      <c r="D246" s="72"/>
      <c r="E246" s="72"/>
      <c r="F246" s="72"/>
      <c r="G246" s="72"/>
      <c r="H246" s="72"/>
      <c r="I246" s="72"/>
      <c r="J246" s="72"/>
      <c r="K246" s="72"/>
      <c r="L246" s="72"/>
      <c r="M246" s="72"/>
      <c r="N246" s="72"/>
      <c r="O246" s="72"/>
      <c r="P246" s="72"/>
      <c r="Q246" s="72"/>
      <c r="R246" s="72"/>
      <c r="S246" s="72"/>
      <c r="T246" s="72"/>
      <c r="U246" s="72"/>
      <c r="V246" s="72"/>
      <c r="W246" s="72"/>
      <c r="X246" s="72"/>
      <c r="Y246" s="72"/>
      <c r="Z246" s="270">
        <v>4.6788724151652909E-2</v>
      </c>
      <c r="AA246" s="40"/>
      <c r="AB246" s="40"/>
      <c r="AC246" s="43"/>
      <c r="AD246" s="22"/>
    </row>
    <row r="247" spans="1:30" s="23" customFormat="1" x14ac:dyDescent="0.35">
      <c r="A247" s="47"/>
      <c r="B247" s="40" t="s">
        <v>127</v>
      </c>
      <c r="C247" s="147"/>
      <c r="D247" s="72"/>
      <c r="E247" s="72"/>
      <c r="F247" s="72"/>
      <c r="G247" s="72"/>
      <c r="H247" s="72"/>
      <c r="I247" s="72"/>
      <c r="J247" s="72"/>
      <c r="K247" s="72"/>
      <c r="L247" s="72"/>
      <c r="M247" s="72"/>
      <c r="N247" s="72"/>
      <c r="O247" s="72"/>
      <c r="P247" s="72"/>
      <c r="Q247" s="72"/>
      <c r="R247" s="72"/>
      <c r="S247" s="72"/>
      <c r="T247" s="72"/>
      <c r="U247" s="72"/>
      <c r="V247" s="72"/>
      <c r="W247" s="72"/>
      <c r="X247" s="72"/>
      <c r="Y247" s="72"/>
      <c r="Z247" s="66">
        <v>6.749695E-2</v>
      </c>
      <c r="AA247" s="40"/>
      <c r="AB247" s="40"/>
      <c r="AC247" s="43"/>
      <c r="AD247" s="22"/>
    </row>
    <row r="248" spans="1:30" s="23" customFormat="1" x14ac:dyDescent="0.35">
      <c r="A248" s="47"/>
      <c r="B248" s="40" t="s">
        <v>339</v>
      </c>
      <c r="C248" s="147"/>
      <c r="D248" s="72"/>
      <c r="E248" s="72"/>
      <c r="F248" s="72"/>
      <c r="G248" s="72"/>
      <c r="H248" s="72"/>
      <c r="I248" s="72"/>
      <c r="J248" s="72"/>
      <c r="K248" s="72"/>
      <c r="L248" s="72"/>
      <c r="M248" s="72"/>
      <c r="N248" s="72"/>
      <c r="O248" s="72"/>
      <c r="P248" s="72"/>
      <c r="Q248" s="72"/>
      <c r="R248" s="72"/>
      <c r="S248" s="72"/>
      <c r="T248" s="72"/>
      <c r="U248" s="72"/>
      <c r="V248" s="72"/>
      <c r="W248" s="72"/>
      <c r="X248" s="72"/>
      <c r="Y248" s="72"/>
      <c r="Z248" s="66">
        <v>0</v>
      </c>
      <c r="AA248" s="40"/>
      <c r="AB248" s="40"/>
      <c r="AC248" s="43"/>
      <c r="AD248" s="291"/>
    </row>
    <row r="249" spans="1:30" s="23" customFormat="1" x14ac:dyDescent="0.35">
      <c r="A249" s="47"/>
      <c r="B249" s="40" t="s">
        <v>42</v>
      </c>
      <c r="C249" s="147"/>
      <c r="D249" s="72"/>
      <c r="E249" s="72"/>
      <c r="F249" s="72"/>
      <c r="G249" s="72"/>
      <c r="H249" s="72"/>
      <c r="I249" s="72"/>
      <c r="J249" s="72"/>
      <c r="K249" s="72"/>
      <c r="L249" s="72"/>
      <c r="M249" s="72"/>
      <c r="N249" s="72"/>
      <c r="O249" s="72"/>
      <c r="P249" s="72"/>
      <c r="Q249" s="72"/>
      <c r="R249" s="72"/>
      <c r="S249" s="72"/>
      <c r="T249" s="72"/>
      <c r="U249" s="72"/>
      <c r="V249" s="72"/>
      <c r="W249" s="72"/>
      <c r="X249" s="72"/>
      <c r="Y249" s="72"/>
      <c r="Z249" s="66">
        <v>4.746715094914742E-2</v>
      </c>
      <c r="AA249" s="40"/>
      <c r="AB249" s="40"/>
      <c r="AC249" s="43"/>
      <c r="AD249" s="22"/>
    </row>
    <row r="250" spans="1:30" s="23" customFormat="1" x14ac:dyDescent="0.35">
      <c r="A250" s="47"/>
      <c r="B250" s="40" t="s">
        <v>128</v>
      </c>
      <c r="C250" s="147"/>
      <c r="D250" s="72"/>
      <c r="E250" s="72"/>
      <c r="F250" s="72"/>
      <c r="G250" s="72"/>
      <c r="H250" s="72"/>
      <c r="I250" s="72"/>
      <c r="J250" s="72"/>
      <c r="K250" s="72"/>
      <c r="L250" s="72"/>
      <c r="M250" s="72"/>
      <c r="N250" s="72"/>
      <c r="O250" s="72"/>
      <c r="P250" s="72"/>
      <c r="Q250" s="72"/>
      <c r="R250" s="72"/>
      <c r="S250" s="72"/>
      <c r="T250" s="72"/>
      <c r="U250" s="72"/>
      <c r="V250" s="72"/>
      <c r="W250" s="72"/>
      <c r="X250" s="72"/>
      <c r="Y250" s="72"/>
      <c r="Z250" s="66">
        <f>+AB35</f>
        <v>6.7671549999999997E-2</v>
      </c>
      <c r="AA250" s="40"/>
      <c r="AB250" s="40"/>
      <c r="AC250" s="43"/>
      <c r="AD250" s="22"/>
    </row>
    <row r="251" spans="1:30" s="23" customFormat="1" x14ac:dyDescent="0.35">
      <c r="A251" s="47"/>
      <c r="B251" s="40" t="s">
        <v>338</v>
      </c>
      <c r="C251" s="147"/>
      <c r="D251" s="72"/>
      <c r="E251" s="72"/>
      <c r="F251" s="72"/>
      <c r="G251" s="72"/>
      <c r="H251" s="72"/>
      <c r="I251" s="72"/>
      <c r="J251" s="72"/>
      <c r="K251" s="72"/>
      <c r="L251" s="72"/>
      <c r="M251" s="72"/>
      <c r="N251" s="72"/>
      <c r="O251" s="72"/>
      <c r="P251" s="72"/>
      <c r="Q251" s="72"/>
      <c r="R251" s="72"/>
      <c r="S251" s="72"/>
      <c r="T251" s="72"/>
      <c r="U251" s="72"/>
      <c r="V251" s="72"/>
      <c r="W251" s="72"/>
      <c r="X251" s="72"/>
      <c r="Y251" s="72"/>
      <c r="Z251" s="270">
        <v>0</v>
      </c>
      <c r="AA251" s="40"/>
      <c r="AB251" s="40"/>
      <c r="AC251" s="43"/>
      <c r="AD251" s="291"/>
    </row>
    <row r="252" spans="1:30" s="23" customFormat="1" x14ac:dyDescent="0.35">
      <c r="A252" s="47"/>
      <c r="B252" s="40" t="s">
        <v>115</v>
      </c>
      <c r="C252" s="147"/>
      <c r="D252" s="72"/>
      <c r="E252" s="72"/>
      <c r="F252" s="72"/>
      <c r="G252" s="72"/>
      <c r="H252" s="72"/>
      <c r="I252" s="72"/>
      <c r="J252" s="72"/>
      <c r="K252" s="72"/>
      <c r="L252" s="72"/>
      <c r="M252" s="72"/>
      <c r="N252" s="72"/>
      <c r="O252" s="72"/>
      <c r="P252" s="72"/>
      <c r="Q252" s="72"/>
      <c r="R252" s="72"/>
      <c r="S252" s="72"/>
      <c r="T252" s="72"/>
      <c r="U252" s="72"/>
      <c r="V252" s="72"/>
      <c r="W252" s="72"/>
      <c r="X252" s="72"/>
      <c r="Y252" s="72"/>
      <c r="Z252" s="66">
        <f>(+AB87+AB89+AB92)/R66</f>
        <v>2.0086666666666666E-2</v>
      </c>
      <c r="AA252" s="40"/>
      <c r="AB252" s="40"/>
      <c r="AC252" s="43"/>
      <c r="AD252" s="291"/>
    </row>
    <row r="253" spans="1:30" s="23" customFormat="1" x14ac:dyDescent="0.35">
      <c r="A253" s="47"/>
      <c r="B253" s="40" t="s">
        <v>108</v>
      </c>
      <c r="C253" s="147"/>
      <c r="D253" s="72"/>
      <c r="E253" s="72"/>
      <c r="F253" s="72"/>
      <c r="G253" s="72"/>
      <c r="H253" s="72"/>
      <c r="I253" s="72"/>
      <c r="J253" s="72"/>
      <c r="K253" s="72"/>
      <c r="L253" s="72"/>
      <c r="M253" s="72"/>
      <c r="N253" s="72"/>
      <c r="O253" s="72"/>
      <c r="P253" s="72"/>
      <c r="Q253" s="72"/>
      <c r="R253" s="72"/>
      <c r="S253" s="72"/>
      <c r="T253" s="72"/>
      <c r="U253" s="72"/>
      <c r="V253" s="72"/>
      <c r="W253" s="72"/>
      <c r="X253" s="72"/>
      <c r="Y253" s="72"/>
      <c r="Z253" s="267">
        <v>56963</v>
      </c>
      <c r="AA253" s="40"/>
      <c r="AB253" s="40"/>
      <c r="AC253" s="43"/>
      <c r="AD253" s="22"/>
    </row>
    <row r="254" spans="1:30" s="23" customFormat="1" x14ac:dyDescent="0.35">
      <c r="A254" s="47"/>
      <c r="B254" s="40" t="s">
        <v>142</v>
      </c>
      <c r="C254" s="147"/>
      <c r="D254" s="72"/>
      <c r="E254" s="72"/>
      <c r="F254" s="72"/>
      <c r="G254" s="72"/>
      <c r="H254" s="72"/>
      <c r="I254" s="72"/>
      <c r="J254" s="72"/>
      <c r="K254" s="72"/>
      <c r="L254" s="72"/>
      <c r="M254" s="72"/>
      <c r="N254" s="72"/>
      <c r="O254" s="72"/>
      <c r="P254" s="72"/>
      <c r="Q254" s="72"/>
      <c r="R254" s="72"/>
      <c r="S254" s="72"/>
      <c r="T254" s="72"/>
      <c r="U254" s="72"/>
      <c r="V254" s="72"/>
      <c r="W254" s="72"/>
      <c r="X254" s="72"/>
      <c r="Y254" s="72"/>
      <c r="Z254" s="267">
        <v>56963</v>
      </c>
      <c r="AA254" s="40"/>
      <c r="AB254" s="40"/>
      <c r="AC254" s="43"/>
      <c r="AD254" s="22"/>
    </row>
    <row r="255" spans="1:30" s="23" customFormat="1" x14ac:dyDescent="0.35">
      <c r="A255" s="47"/>
      <c r="B255" s="40" t="s">
        <v>143</v>
      </c>
      <c r="C255" s="147"/>
      <c r="D255" s="72"/>
      <c r="E255" s="72"/>
      <c r="F255" s="72"/>
      <c r="G255" s="72"/>
      <c r="H255" s="72"/>
      <c r="I255" s="72"/>
      <c r="J255" s="72"/>
      <c r="K255" s="72"/>
      <c r="L255" s="72"/>
      <c r="M255" s="72"/>
      <c r="N255" s="72"/>
      <c r="O255" s="72"/>
      <c r="P255" s="72"/>
      <c r="Q255" s="72"/>
      <c r="R255" s="72"/>
      <c r="S255" s="72"/>
      <c r="T255" s="72"/>
      <c r="U255" s="72"/>
      <c r="V255" s="72"/>
      <c r="W255" s="72"/>
      <c r="X255" s="72"/>
      <c r="Y255" s="72"/>
      <c r="Z255" s="267">
        <v>56963</v>
      </c>
      <c r="AA255" s="40"/>
      <c r="AB255" s="40"/>
      <c r="AC255" s="43"/>
      <c r="AD255" s="22"/>
    </row>
    <row r="256" spans="1:30" s="23" customFormat="1" x14ac:dyDescent="0.35">
      <c r="A256" s="47"/>
      <c r="B256" s="40" t="s">
        <v>173</v>
      </c>
      <c r="C256" s="147"/>
      <c r="D256" s="72"/>
      <c r="E256" s="72"/>
      <c r="F256" s="72"/>
      <c r="G256" s="72"/>
      <c r="H256" s="72"/>
      <c r="I256" s="72"/>
      <c r="J256" s="72"/>
      <c r="K256" s="72"/>
      <c r="L256" s="72"/>
      <c r="M256" s="72"/>
      <c r="N256" s="72"/>
      <c r="O256" s="72"/>
      <c r="P256" s="72"/>
      <c r="Q256" s="72"/>
      <c r="R256" s="72"/>
      <c r="S256" s="72"/>
      <c r="T256" s="72"/>
      <c r="U256" s="72"/>
      <c r="V256" s="72"/>
      <c r="W256" s="72"/>
      <c r="X256" s="72"/>
      <c r="Y256" s="72"/>
      <c r="Z256" s="267">
        <v>56963</v>
      </c>
      <c r="AA256" s="40"/>
      <c r="AB256" s="40"/>
      <c r="AC256" s="43"/>
      <c r="AD256" s="22"/>
    </row>
    <row r="257" spans="1:30" s="23" customFormat="1" x14ac:dyDescent="0.35">
      <c r="A257" s="47"/>
      <c r="B257" s="40" t="s">
        <v>160</v>
      </c>
      <c r="C257" s="147"/>
      <c r="D257" s="72"/>
      <c r="E257" s="72"/>
      <c r="F257" s="72"/>
      <c r="G257" s="72"/>
      <c r="H257" s="72"/>
      <c r="I257" s="72"/>
      <c r="J257" s="72"/>
      <c r="K257" s="72"/>
      <c r="L257" s="72"/>
      <c r="M257" s="72"/>
      <c r="N257" s="72"/>
      <c r="O257" s="72"/>
      <c r="P257" s="72"/>
      <c r="Q257" s="72"/>
      <c r="R257" s="72"/>
      <c r="S257" s="72"/>
      <c r="T257" s="72"/>
      <c r="U257" s="72"/>
      <c r="V257" s="72"/>
      <c r="W257" s="72"/>
      <c r="X257" s="72"/>
      <c r="Y257" s="72"/>
      <c r="Z257" s="267">
        <v>56963</v>
      </c>
      <c r="AA257" s="40"/>
      <c r="AB257" s="40"/>
      <c r="AC257" s="43"/>
      <c r="AD257" s="22"/>
    </row>
    <row r="258" spans="1:30" s="23" customFormat="1" x14ac:dyDescent="0.35">
      <c r="A258" s="47"/>
      <c r="B258" s="40" t="s">
        <v>188</v>
      </c>
      <c r="C258" s="147"/>
      <c r="D258" s="72"/>
      <c r="E258" s="72"/>
      <c r="F258" s="72"/>
      <c r="G258" s="72"/>
      <c r="H258" s="72"/>
      <c r="I258" s="72"/>
      <c r="J258" s="72"/>
      <c r="K258" s="72"/>
      <c r="L258" s="72"/>
      <c r="M258" s="72"/>
      <c r="N258" s="72"/>
      <c r="O258" s="72"/>
      <c r="P258" s="72"/>
      <c r="Q258" s="72"/>
      <c r="R258" s="72"/>
      <c r="S258" s="72"/>
      <c r="T258" s="72"/>
      <c r="U258" s="72"/>
      <c r="V258" s="72"/>
      <c r="W258" s="72"/>
      <c r="X258" s="72"/>
      <c r="Y258" s="72"/>
      <c r="Z258" s="267">
        <v>56963</v>
      </c>
      <c r="AA258" s="40"/>
      <c r="AB258" s="40"/>
      <c r="AC258" s="43"/>
      <c r="AD258" s="22"/>
    </row>
    <row r="259" spans="1:30" s="23" customFormat="1" x14ac:dyDescent="0.35">
      <c r="A259" s="47"/>
      <c r="B259" s="40" t="s">
        <v>189</v>
      </c>
      <c r="C259" s="147"/>
      <c r="D259" s="72"/>
      <c r="E259" s="72"/>
      <c r="F259" s="72"/>
      <c r="G259" s="72"/>
      <c r="H259" s="72"/>
      <c r="I259" s="72"/>
      <c r="J259" s="72"/>
      <c r="K259" s="72"/>
      <c r="L259" s="72"/>
      <c r="M259" s="72"/>
      <c r="N259" s="72"/>
      <c r="O259" s="72"/>
      <c r="P259" s="72"/>
      <c r="Q259" s="72"/>
      <c r="R259" s="72"/>
      <c r="S259" s="72"/>
      <c r="T259" s="72"/>
      <c r="U259" s="72"/>
      <c r="V259" s="72"/>
      <c r="W259" s="72"/>
      <c r="X259" s="72"/>
      <c r="Y259" s="72"/>
      <c r="Z259" s="267">
        <v>56963</v>
      </c>
      <c r="AA259" s="40"/>
      <c r="AB259" s="40"/>
      <c r="AC259" s="43"/>
      <c r="AD259" s="22"/>
    </row>
    <row r="260" spans="1:30" s="23" customFormat="1" x14ac:dyDescent="0.35">
      <c r="A260" s="47"/>
      <c r="B260" s="40" t="s">
        <v>43</v>
      </c>
      <c r="C260" s="147"/>
      <c r="D260" s="72"/>
      <c r="E260" s="72"/>
      <c r="F260" s="72"/>
      <c r="G260" s="72"/>
      <c r="H260" s="72"/>
      <c r="I260" s="72"/>
      <c r="J260" s="72"/>
      <c r="K260" s="72"/>
      <c r="L260" s="72"/>
      <c r="M260" s="72"/>
      <c r="N260" s="72"/>
      <c r="O260" s="72"/>
      <c r="P260" s="72"/>
      <c r="Q260" s="72"/>
      <c r="R260" s="72"/>
      <c r="S260" s="72"/>
      <c r="T260" s="72"/>
      <c r="U260" s="72"/>
      <c r="V260" s="72"/>
      <c r="W260" s="72"/>
      <c r="X260" s="72"/>
      <c r="Y260" s="72"/>
      <c r="Z260" s="271">
        <v>18.391895312546364</v>
      </c>
      <c r="AA260" s="40" t="s">
        <v>72</v>
      </c>
      <c r="AB260" s="40"/>
      <c r="AC260" s="43"/>
      <c r="AD260" s="22"/>
    </row>
    <row r="261" spans="1:30" s="23" customFormat="1" x14ac:dyDescent="0.35">
      <c r="A261" s="47"/>
      <c r="B261" s="40" t="s">
        <v>44</v>
      </c>
      <c r="C261" s="147"/>
      <c r="D261" s="72"/>
      <c r="E261" s="72"/>
      <c r="F261" s="72"/>
      <c r="G261" s="72"/>
      <c r="H261" s="72"/>
      <c r="I261" s="72"/>
      <c r="J261" s="72"/>
      <c r="K261" s="72"/>
      <c r="L261" s="72"/>
      <c r="M261" s="72"/>
      <c r="N261" s="72"/>
      <c r="O261" s="72"/>
      <c r="P261" s="72"/>
      <c r="Q261" s="72"/>
      <c r="R261" s="72"/>
      <c r="S261" s="72"/>
      <c r="T261" s="72"/>
      <c r="U261" s="72"/>
      <c r="V261" s="72"/>
      <c r="W261" s="72"/>
      <c r="X261" s="72"/>
      <c r="Y261" s="72"/>
      <c r="Z261" s="70">
        <v>18.100000000000001</v>
      </c>
      <c r="AA261" s="40" t="s">
        <v>72</v>
      </c>
      <c r="AB261" s="40"/>
      <c r="AC261" s="43"/>
      <c r="AD261" s="22"/>
    </row>
    <row r="262" spans="1:30" s="23" customFormat="1" x14ac:dyDescent="0.35">
      <c r="A262" s="47"/>
      <c r="B262" s="40" t="s">
        <v>45</v>
      </c>
      <c r="C262" s="147"/>
      <c r="D262" s="72"/>
      <c r="E262" s="72"/>
      <c r="F262" s="72"/>
      <c r="G262" s="72"/>
      <c r="H262" s="72"/>
      <c r="I262" s="72"/>
      <c r="J262" s="72"/>
      <c r="K262" s="72"/>
      <c r="L262" s="72"/>
      <c r="M262" s="72"/>
      <c r="N262" s="72"/>
      <c r="O262" s="72"/>
      <c r="P262" s="72"/>
      <c r="Q262" s="72"/>
      <c r="R262" s="72"/>
      <c r="S262" s="72"/>
      <c r="T262" s="72"/>
      <c r="U262" s="72"/>
      <c r="V262" s="72"/>
      <c r="W262" s="72"/>
      <c r="X262" s="72"/>
      <c r="Y262" s="72"/>
      <c r="Z262" s="66">
        <f>(+T57+V57+Z57)/(R57+R63+R64)</f>
        <v>6.8811111111111113E-3</v>
      </c>
      <c r="AA262" s="40"/>
      <c r="AB262" s="40"/>
      <c r="AC262" s="43"/>
      <c r="AD262" s="22"/>
    </row>
    <row r="263" spans="1:30" s="23" customFormat="1" x14ac:dyDescent="0.35">
      <c r="A263" s="47"/>
      <c r="B263" s="40" t="s">
        <v>46</v>
      </c>
      <c r="C263" s="147"/>
      <c r="D263" s="72"/>
      <c r="E263" s="72"/>
      <c r="F263" s="72"/>
      <c r="G263" s="72"/>
      <c r="H263" s="72"/>
      <c r="I263" s="72"/>
      <c r="J263" s="72"/>
      <c r="K263" s="72"/>
      <c r="L263" s="72"/>
      <c r="M263" s="72"/>
      <c r="N263" s="72"/>
      <c r="O263" s="72"/>
      <c r="P263" s="72"/>
      <c r="Q263" s="72"/>
      <c r="R263" s="72"/>
      <c r="S263" s="72"/>
      <c r="T263" s="72"/>
      <c r="U263" s="72"/>
      <c r="V263" s="72"/>
      <c r="W263" s="72"/>
      <c r="X263" s="72"/>
      <c r="Y263" s="72"/>
      <c r="Z263" s="66">
        <v>2.7199999999999998E-2</v>
      </c>
      <c r="AA263" s="40"/>
      <c r="AB263" s="40"/>
      <c r="AC263" s="43"/>
      <c r="AD263" s="22"/>
    </row>
    <row r="264" spans="1:30" x14ac:dyDescent="0.35">
      <c r="A264" s="143"/>
      <c r="B264" s="148"/>
      <c r="C264" s="148"/>
      <c r="D264" s="98"/>
      <c r="E264" s="98"/>
      <c r="F264" s="98"/>
      <c r="G264" s="98"/>
      <c r="H264" s="98"/>
      <c r="I264" s="98"/>
      <c r="J264" s="98"/>
      <c r="K264" s="98"/>
      <c r="L264" s="98"/>
      <c r="M264" s="98"/>
      <c r="N264" s="98"/>
      <c r="O264" s="98"/>
      <c r="P264" s="98"/>
      <c r="Q264" s="98"/>
      <c r="R264" s="98"/>
      <c r="S264" s="98"/>
      <c r="T264" s="98"/>
      <c r="U264" s="98"/>
      <c r="V264" s="98"/>
      <c r="W264" s="98"/>
      <c r="X264" s="98"/>
      <c r="Y264" s="98"/>
      <c r="Z264" s="125"/>
      <c r="AA264" s="98"/>
      <c r="AB264" s="149"/>
      <c r="AC264" s="10"/>
      <c r="AD264" s="5"/>
    </row>
    <row r="265" spans="1:30" x14ac:dyDescent="0.35">
      <c r="A265" s="150"/>
      <c r="B265" s="101" t="s">
        <v>47</v>
      </c>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t="s">
        <v>65</v>
      </c>
      <c r="Z265" s="151" t="s">
        <v>70</v>
      </c>
      <c r="AA265" s="34"/>
      <c r="AB265" s="34"/>
      <c r="AC265" s="36"/>
      <c r="AD265" s="5"/>
    </row>
    <row r="266" spans="1:30" s="23" customFormat="1" x14ac:dyDescent="0.35">
      <c r="A266" s="152"/>
      <c r="B266" s="37" t="s">
        <v>48</v>
      </c>
      <c r="C266" s="105"/>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v>0</v>
      </c>
      <c r="Z266" s="154">
        <v>0</v>
      </c>
      <c r="AA266" s="37"/>
      <c r="AB266" s="155"/>
      <c r="AC266" s="156"/>
      <c r="AD266" s="22"/>
    </row>
    <row r="267" spans="1:30" s="23" customFormat="1" x14ac:dyDescent="0.35">
      <c r="A267" s="157"/>
      <c r="B267" s="40" t="s">
        <v>93</v>
      </c>
      <c r="C267" s="96"/>
      <c r="D267" s="48"/>
      <c r="E267" s="48"/>
      <c r="F267" s="48"/>
      <c r="G267" s="48"/>
      <c r="H267" s="48"/>
      <c r="I267" s="48"/>
      <c r="J267" s="48"/>
      <c r="K267" s="48"/>
      <c r="L267" s="48"/>
      <c r="M267" s="48"/>
      <c r="N267" s="48"/>
      <c r="O267" s="48"/>
      <c r="P267" s="48"/>
      <c r="Q267" s="48"/>
      <c r="R267" s="48"/>
      <c r="S267" s="48"/>
      <c r="T267" s="48"/>
      <c r="U267" s="48"/>
      <c r="V267" s="48"/>
      <c r="W267" s="48"/>
      <c r="X267" s="48"/>
      <c r="Y267" s="158">
        <f>+X319</f>
        <v>0</v>
      </c>
      <c r="Z267" s="159">
        <f>+Z319</f>
        <v>0</v>
      </c>
      <c r="AA267" s="40"/>
      <c r="AB267" s="160"/>
      <c r="AC267" s="161"/>
      <c r="AD267" s="22"/>
    </row>
    <row r="268" spans="1:30" s="23" customFormat="1" x14ac:dyDescent="0.35">
      <c r="A268" s="157"/>
      <c r="B268" s="40" t="s">
        <v>49</v>
      </c>
      <c r="C268" s="96"/>
      <c r="D268" s="48"/>
      <c r="E268" s="48"/>
      <c r="F268" s="48"/>
      <c r="G268" s="48"/>
      <c r="H268" s="48"/>
      <c r="I268" s="48"/>
      <c r="J268" s="48"/>
      <c r="K268" s="48"/>
      <c r="L268" s="48"/>
      <c r="M268" s="48"/>
      <c r="N268" s="48"/>
      <c r="O268" s="48"/>
      <c r="P268" s="48"/>
      <c r="Q268" s="48"/>
      <c r="R268" s="48"/>
      <c r="S268" s="48"/>
      <c r="T268" s="48"/>
      <c r="U268" s="48"/>
      <c r="V268" s="48"/>
      <c r="W268" s="48"/>
      <c r="X268" s="48"/>
      <c r="Y268" s="158">
        <f>+X341</f>
        <v>0</v>
      </c>
      <c r="Z268" s="159">
        <f>+Z341</f>
        <v>0</v>
      </c>
      <c r="AA268" s="40"/>
      <c r="AB268" s="160"/>
      <c r="AC268" s="161"/>
      <c r="AD268" s="22"/>
    </row>
    <row r="269" spans="1:30" x14ac:dyDescent="0.35">
      <c r="A269" s="162"/>
      <c r="B269" s="163" t="s">
        <v>161</v>
      </c>
      <c r="C269" s="164"/>
      <c r="D269" s="58"/>
      <c r="E269" s="58"/>
      <c r="F269" s="58"/>
      <c r="G269" s="58"/>
      <c r="H269" s="58"/>
      <c r="I269" s="58"/>
      <c r="J269" s="58"/>
      <c r="K269" s="58"/>
      <c r="L269" s="58"/>
      <c r="M269" s="58"/>
      <c r="N269" s="58"/>
      <c r="O269" s="58"/>
      <c r="P269" s="58"/>
      <c r="Q269" s="58"/>
      <c r="R269" s="58"/>
      <c r="S269" s="58"/>
      <c r="T269" s="58"/>
      <c r="U269" s="58"/>
      <c r="V269" s="58"/>
      <c r="W269" s="58"/>
      <c r="X269" s="58"/>
      <c r="Y269" s="111"/>
      <c r="Z269" s="159">
        <f>Z57</f>
        <v>0</v>
      </c>
      <c r="AA269" s="58"/>
      <c r="AB269" s="165"/>
      <c r="AC269" s="166"/>
      <c r="AD269" s="5"/>
    </row>
    <row r="270" spans="1:30" x14ac:dyDescent="0.35">
      <c r="A270" s="162"/>
      <c r="B270" s="163" t="s">
        <v>251</v>
      </c>
      <c r="C270" s="164"/>
      <c r="D270" s="58"/>
      <c r="E270" s="58"/>
      <c r="F270" s="58"/>
      <c r="G270" s="58"/>
      <c r="H270" s="58"/>
      <c r="I270" s="58"/>
      <c r="J270" s="58"/>
      <c r="K270" s="58"/>
      <c r="L270" s="58"/>
      <c r="M270" s="58"/>
      <c r="N270" s="58"/>
      <c r="O270" s="58"/>
      <c r="P270" s="58"/>
      <c r="Q270" s="58"/>
      <c r="R270" s="58"/>
      <c r="S270" s="58"/>
      <c r="T270" s="58"/>
      <c r="U270" s="58"/>
      <c r="V270" s="58"/>
      <c r="W270" s="58"/>
      <c r="X270" s="58"/>
      <c r="Y270" s="111"/>
      <c r="Z270" s="159">
        <f>-T63</f>
        <v>0</v>
      </c>
      <c r="AA270" s="58"/>
      <c r="AB270" s="165"/>
      <c r="AC270" s="166"/>
      <c r="AD270" s="5"/>
    </row>
    <row r="271" spans="1:30" x14ac:dyDescent="0.35">
      <c r="A271" s="167"/>
      <c r="B271" s="163" t="s">
        <v>50</v>
      </c>
      <c r="C271" s="168"/>
      <c r="D271" s="58"/>
      <c r="E271" s="58"/>
      <c r="F271" s="58"/>
      <c r="G271" s="58"/>
      <c r="H271" s="58"/>
      <c r="I271" s="58"/>
      <c r="J271" s="58"/>
      <c r="K271" s="58"/>
      <c r="L271" s="58"/>
      <c r="M271" s="58"/>
      <c r="N271" s="58"/>
      <c r="O271" s="58"/>
      <c r="P271" s="58"/>
      <c r="Q271" s="58"/>
      <c r="R271" s="58"/>
      <c r="S271" s="58"/>
      <c r="T271" s="58"/>
      <c r="U271" s="58"/>
      <c r="V271" s="58"/>
      <c r="W271" s="58"/>
      <c r="X271" s="58"/>
      <c r="Y271" s="111"/>
      <c r="Z271" s="169"/>
      <c r="AA271" s="58"/>
      <c r="AB271" s="165"/>
      <c r="AC271" s="170"/>
      <c r="AD271" s="5"/>
    </row>
    <row r="272" spans="1:30" s="23" customFormat="1" x14ac:dyDescent="0.35">
      <c r="A272" s="171"/>
      <c r="B272" s="40" t="s">
        <v>51</v>
      </c>
      <c r="C272" s="40"/>
      <c r="D272" s="40"/>
      <c r="E272" s="40"/>
      <c r="F272" s="40"/>
      <c r="G272" s="40"/>
      <c r="H272" s="40"/>
      <c r="I272" s="40"/>
      <c r="J272" s="40"/>
      <c r="K272" s="40"/>
      <c r="L272" s="40"/>
      <c r="M272" s="40"/>
      <c r="N272" s="40"/>
      <c r="O272" s="40"/>
      <c r="P272" s="40"/>
      <c r="Q272" s="40"/>
      <c r="R272" s="40"/>
      <c r="S272" s="40"/>
      <c r="T272" s="40"/>
      <c r="U272" s="40"/>
      <c r="V272" s="40"/>
      <c r="W272" s="40"/>
      <c r="X272" s="40"/>
      <c r="Y272" s="48"/>
      <c r="Z272" s="159">
        <f>AB169</f>
        <v>0</v>
      </c>
      <c r="AA272" s="40"/>
      <c r="AB272" s="160"/>
      <c r="AC272" s="172"/>
      <c r="AD272" s="22"/>
    </row>
    <row r="273" spans="1:30" s="23" customFormat="1" x14ac:dyDescent="0.35">
      <c r="A273" s="157"/>
      <c r="B273" s="40" t="s">
        <v>52</v>
      </c>
      <c r="C273" s="96"/>
      <c r="D273" s="40"/>
      <c r="E273" s="40"/>
      <c r="F273" s="40"/>
      <c r="G273" s="40"/>
      <c r="H273" s="40"/>
      <c r="I273" s="40"/>
      <c r="J273" s="40"/>
      <c r="K273" s="40"/>
      <c r="L273" s="40"/>
      <c r="M273" s="40"/>
      <c r="N273" s="40"/>
      <c r="O273" s="40"/>
      <c r="P273" s="40"/>
      <c r="Q273" s="40"/>
      <c r="R273" s="40"/>
      <c r="S273" s="40"/>
      <c r="T273" s="40"/>
      <c r="U273" s="40"/>
      <c r="V273" s="40"/>
      <c r="W273" s="40"/>
      <c r="X273" s="40"/>
      <c r="Y273" s="48"/>
      <c r="Z273" s="159">
        <f>Z272+'November 23'!Z272</f>
        <v>0</v>
      </c>
      <c r="AA273" s="40"/>
      <c r="AB273" s="160"/>
      <c r="AC273" s="172"/>
      <c r="AD273" s="22"/>
    </row>
    <row r="274" spans="1:30" x14ac:dyDescent="0.35">
      <c r="A274" s="167"/>
      <c r="B274" s="163" t="s">
        <v>120</v>
      </c>
      <c r="C274" s="168"/>
      <c r="D274" s="58"/>
      <c r="E274" s="58"/>
      <c r="F274" s="58"/>
      <c r="G274" s="58"/>
      <c r="H274" s="58"/>
      <c r="I274" s="58"/>
      <c r="J274" s="58"/>
      <c r="K274" s="58"/>
      <c r="L274" s="58"/>
      <c r="M274" s="58"/>
      <c r="N274" s="58"/>
      <c r="O274" s="58"/>
      <c r="P274" s="58"/>
      <c r="Q274" s="58"/>
      <c r="R274" s="58"/>
      <c r="S274" s="58"/>
      <c r="T274" s="58"/>
      <c r="U274" s="58"/>
      <c r="V274" s="58"/>
      <c r="W274" s="58"/>
      <c r="X274" s="58"/>
      <c r="Y274" s="173"/>
      <c r="Z274" s="169"/>
      <c r="AA274" s="58"/>
      <c r="AB274" s="165"/>
      <c r="AC274" s="170"/>
      <c r="AD274" s="5"/>
    </row>
    <row r="275" spans="1:30" s="23" customFormat="1" x14ac:dyDescent="0.35">
      <c r="A275" s="171"/>
      <c r="B275" s="40" t="s">
        <v>129</v>
      </c>
      <c r="C275" s="40"/>
      <c r="D275" s="40"/>
      <c r="E275" s="40"/>
      <c r="F275" s="40"/>
      <c r="G275" s="40"/>
      <c r="H275" s="40"/>
      <c r="I275" s="40"/>
      <c r="J275" s="40"/>
      <c r="K275" s="40"/>
      <c r="L275" s="40"/>
      <c r="M275" s="40"/>
      <c r="N275" s="40"/>
      <c r="O275" s="40"/>
      <c r="P275" s="40"/>
      <c r="Q275" s="40"/>
      <c r="R275" s="40"/>
      <c r="S275" s="40"/>
      <c r="T275" s="40"/>
      <c r="U275" s="40"/>
      <c r="V275" s="40"/>
      <c r="W275" s="40"/>
      <c r="X275" s="40"/>
      <c r="Y275" s="48">
        <v>0</v>
      </c>
      <c r="Z275" s="159">
        <v>0</v>
      </c>
      <c r="AA275" s="40"/>
      <c r="AB275" s="160"/>
      <c r="AC275" s="172"/>
      <c r="AD275" s="22"/>
    </row>
    <row r="276" spans="1:30" s="23" customFormat="1" x14ac:dyDescent="0.35">
      <c r="A276" s="157"/>
      <c r="B276" s="40" t="s">
        <v>53</v>
      </c>
      <c r="C276" s="69"/>
      <c r="D276" s="40"/>
      <c r="E276" s="40"/>
      <c r="F276" s="40"/>
      <c r="G276" s="40"/>
      <c r="H276" s="40"/>
      <c r="I276" s="40"/>
      <c r="J276" s="40"/>
      <c r="K276" s="40"/>
      <c r="L276" s="40"/>
      <c r="M276" s="40"/>
      <c r="N276" s="40"/>
      <c r="O276" s="40"/>
      <c r="P276" s="40"/>
      <c r="Q276" s="40"/>
      <c r="R276" s="40"/>
      <c r="S276" s="40"/>
      <c r="T276" s="40"/>
      <c r="U276" s="40"/>
      <c r="V276" s="40"/>
      <c r="W276" s="40"/>
      <c r="X276" s="40"/>
      <c r="Y276" s="40"/>
      <c r="Z276" s="174">
        <v>0</v>
      </c>
      <c r="AA276" s="40"/>
      <c r="AB276" s="160"/>
      <c r="AC276" s="172"/>
      <c r="AD276" s="22"/>
    </row>
    <row r="277" spans="1:30" s="23" customFormat="1" x14ac:dyDescent="0.35">
      <c r="A277" s="157"/>
      <c r="B277" s="40" t="s">
        <v>54</v>
      </c>
      <c r="C277" s="69"/>
      <c r="D277" s="40"/>
      <c r="E277" s="40"/>
      <c r="F277" s="40"/>
      <c r="G277" s="40"/>
      <c r="H277" s="40"/>
      <c r="I277" s="40"/>
      <c r="J277" s="40"/>
      <c r="K277" s="40"/>
      <c r="L277" s="40"/>
      <c r="M277" s="40"/>
      <c r="N277" s="40"/>
      <c r="O277" s="40"/>
      <c r="P277" s="40"/>
      <c r="Q277" s="40"/>
      <c r="R277" s="40"/>
      <c r="S277" s="40"/>
      <c r="T277" s="40"/>
      <c r="U277" s="40"/>
      <c r="V277" s="40"/>
      <c r="W277" s="40"/>
      <c r="X277" s="40"/>
      <c r="Y277" s="40"/>
      <c r="Z277" s="174">
        <v>0</v>
      </c>
      <c r="AA277" s="40"/>
      <c r="AB277" s="160"/>
      <c r="AC277" s="172"/>
      <c r="AD277" s="22"/>
    </row>
    <row r="278" spans="1:30" x14ac:dyDescent="0.35">
      <c r="A278" s="162"/>
      <c r="B278" s="163" t="s">
        <v>112</v>
      </c>
      <c r="C278" s="175"/>
      <c r="D278" s="58"/>
      <c r="E278" s="58"/>
      <c r="F278" s="58"/>
      <c r="G278" s="58"/>
      <c r="H278" s="58"/>
      <c r="I278" s="58"/>
      <c r="J278" s="58"/>
      <c r="K278" s="58"/>
      <c r="L278" s="58"/>
      <c r="M278" s="58"/>
      <c r="N278" s="58"/>
      <c r="O278" s="58"/>
      <c r="P278" s="58"/>
      <c r="Q278" s="58"/>
      <c r="R278" s="58"/>
      <c r="S278" s="58"/>
      <c r="T278" s="58"/>
      <c r="U278" s="58"/>
      <c r="V278" s="58"/>
      <c r="W278" s="58"/>
      <c r="X278" s="58"/>
      <c r="Y278" s="111"/>
      <c r="Z278" s="176"/>
      <c r="AA278" s="58"/>
      <c r="AB278" s="165"/>
      <c r="AC278" s="170"/>
      <c r="AD278" s="5"/>
    </row>
    <row r="279" spans="1:30" s="23" customFormat="1" x14ac:dyDescent="0.35">
      <c r="A279" s="157"/>
      <c r="B279" s="40" t="s">
        <v>129</v>
      </c>
      <c r="C279" s="69"/>
      <c r="D279" s="40"/>
      <c r="E279" s="40"/>
      <c r="F279" s="40"/>
      <c r="G279" s="40"/>
      <c r="H279" s="40"/>
      <c r="I279" s="40"/>
      <c r="J279" s="40"/>
      <c r="K279" s="40"/>
      <c r="L279" s="40"/>
      <c r="M279" s="40"/>
      <c r="N279" s="40"/>
      <c r="O279" s="40"/>
      <c r="P279" s="40"/>
      <c r="Q279" s="40"/>
      <c r="R279" s="40"/>
      <c r="S279" s="40"/>
      <c r="T279" s="40"/>
      <c r="U279" s="40"/>
      <c r="V279" s="40"/>
      <c r="W279" s="40"/>
      <c r="X279" s="40"/>
      <c r="Y279" s="48">
        <v>0</v>
      </c>
      <c r="Z279" s="159">
        <v>0</v>
      </c>
      <c r="AA279" s="40"/>
      <c r="AB279" s="160"/>
      <c r="AC279" s="172"/>
      <c r="AD279" s="22"/>
    </row>
    <row r="280" spans="1:30" s="23" customFormat="1" x14ac:dyDescent="0.35">
      <c r="A280" s="157"/>
      <c r="B280" s="40" t="s">
        <v>113</v>
      </c>
      <c r="C280" s="69"/>
      <c r="D280" s="40"/>
      <c r="E280" s="40"/>
      <c r="F280" s="40"/>
      <c r="G280" s="40"/>
      <c r="H280" s="40"/>
      <c r="I280" s="40"/>
      <c r="J280" s="40"/>
      <c r="K280" s="40"/>
      <c r="L280" s="40"/>
      <c r="M280" s="40"/>
      <c r="N280" s="40"/>
      <c r="O280" s="40"/>
      <c r="P280" s="40"/>
      <c r="Q280" s="40"/>
      <c r="R280" s="40"/>
      <c r="S280" s="40"/>
      <c r="T280" s="40"/>
      <c r="U280" s="40"/>
      <c r="V280" s="40"/>
      <c r="W280" s="40"/>
      <c r="X280" s="40"/>
      <c r="Y280" s="40"/>
      <c r="Z280" s="174">
        <v>0</v>
      </c>
      <c r="AA280" s="40"/>
      <c r="AB280" s="160"/>
      <c r="AC280" s="172"/>
      <c r="AD280" s="22"/>
    </row>
    <row r="281" spans="1:30" x14ac:dyDescent="0.35">
      <c r="A281" s="162"/>
      <c r="B281" s="168"/>
      <c r="C281" s="175"/>
      <c r="D281" s="58"/>
      <c r="E281" s="58"/>
      <c r="F281" s="58"/>
      <c r="G281" s="58"/>
      <c r="H281" s="58"/>
      <c r="I281" s="58"/>
      <c r="J281" s="58"/>
      <c r="K281" s="58"/>
      <c r="L281" s="58"/>
      <c r="M281" s="58"/>
      <c r="N281" s="58"/>
      <c r="O281" s="58"/>
      <c r="P281" s="58"/>
      <c r="Q281" s="58"/>
      <c r="R281" s="58"/>
      <c r="S281" s="58"/>
      <c r="T281" s="58"/>
      <c r="U281" s="58"/>
      <c r="V281" s="58"/>
      <c r="W281" s="58"/>
      <c r="X281" s="58"/>
      <c r="Y281" s="111"/>
      <c r="Z281" s="176"/>
      <c r="AA281" s="58"/>
      <c r="AB281" s="165"/>
      <c r="AC281" s="170"/>
      <c r="AD281" s="5"/>
    </row>
    <row r="282" spans="1:30" x14ac:dyDescent="0.35">
      <c r="A282" s="162"/>
      <c r="B282" s="168"/>
      <c r="C282" s="175"/>
      <c r="D282" s="58"/>
      <c r="E282" s="58"/>
      <c r="F282" s="58"/>
      <c r="G282" s="58"/>
      <c r="H282" s="58"/>
      <c r="I282" s="58"/>
      <c r="J282" s="58"/>
      <c r="K282" s="58"/>
      <c r="L282" s="58"/>
      <c r="M282" s="58"/>
      <c r="N282" s="58"/>
      <c r="O282" s="58"/>
      <c r="P282" s="58"/>
      <c r="Q282" s="58"/>
      <c r="R282" s="58"/>
      <c r="S282" s="58"/>
      <c r="T282" s="58"/>
      <c r="U282" s="58"/>
      <c r="V282" s="58"/>
      <c r="W282" s="58"/>
      <c r="X282" s="58"/>
      <c r="Y282" s="58"/>
      <c r="Z282" s="177"/>
      <c r="AA282" s="58"/>
      <c r="AB282" s="165"/>
      <c r="AC282" s="170"/>
      <c r="AD282" s="5"/>
    </row>
    <row r="283" spans="1:30" ht="18.5" x14ac:dyDescent="0.45">
      <c r="A283" s="162"/>
      <c r="B283" s="178" t="s">
        <v>105</v>
      </c>
      <c r="C283" s="175"/>
      <c r="D283" s="58"/>
      <c r="E283" s="58"/>
      <c r="F283" s="58"/>
      <c r="G283" s="58"/>
      <c r="H283" s="58"/>
      <c r="I283" s="58"/>
      <c r="J283" s="58"/>
      <c r="K283" s="58"/>
      <c r="L283" s="179"/>
      <c r="M283" s="179"/>
      <c r="N283" s="179"/>
      <c r="O283" s="179"/>
      <c r="P283" s="246" t="s">
        <v>162</v>
      </c>
      <c r="Q283" s="179"/>
      <c r="R283" s="179"/>
      <c r="S283" s="179"/>
      <c r="T283" s="179"/>
      <c r="U283" s="179"/>
      <c r="V283" s="179"/>
      <c r="W283" s="58"/>
      <c r="X283" s="180"/>
      <c r="Y283" s="179"/>
      <c r="Z283" s="177"/>
      <c r="AA283" s="58"/>
      <c r="AB283" s="165"/>
      <c r="AC283" s="170"/>
      <c r="AD283" s="5"/>
    </row>
    <row r="284" spans="1:30" ht="18.5" x14ac:dyDescent="0.45">
      <c r="A284" s="181"/>
      <c r="B284" s="182"/>
      <c r="C284" s="183"/>
      <c r="D284" s="98"/>
      <c r="E284" s="98"/>
      <c r="F284" s="98"/>
      <c r="G284" s="98"/>
      <c r="H284" s="98"/>
      <c r="I284" s="98"/>
      <c r="J284" s="98"/>
      <c r="K284" s="98"/>
      <c r="L284" s="184"/>
      <c r="M284" s="184"/>
      <c r="N284" s="184"/>
      <c r="O284" s="184"/>
      <c r="P284" s="184"/>
      <c r="Q284" s="184"/>
      <c r="R284" s="184"/>
      <c r="S284" s="184"/>
      <c r="T284" s="184"/>
      <c r="U284" s="184"/>
      <c r="V284" s="184"/>
      <c r="W284" s="98"/>
      <c r="X284" s="98"/>
      <c r="Y284" s="98"/>
      <c r="Z284" s="185"/>
      <c r="AA284" s="98"/>
      <c r="AB284" s="149"/>
      <c r="AC284" s="186"/>
      <c r="AD284" s="5"/>
    </row>
    <row r="285" spans="1:30" x14ac:dyDescent="0.35">
      <c r="A285" s="33"/>
      <c r="B285" s="101" t="s">
        <v>121</v>
      </c>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51" t="s">
        <v>65</v>
      </c>
      <c r="Y285" s="102" t="s">
        <v>66</v>
      </c>
      <c r="Z285" s="151" t="s">
        <v>71</v>
      </c>
      <c r="AA285" s="102" t="s">
        <v>66</v>
      </c>
      <c r="AB285" s="34"/>
      <c r="AC285" s="187"/>
      <c r="AD285" s="5"/>
    </row>
    <row r="286" spans="1:30" s="23" customFormat="1" x14ac:dyDescent="0.35">
      <c r="A286" s="18"/>
      <c r="B286" s="105" t="s">
        <v>55</v>
      </c>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05">
        <f>+X298+X310+X332</f>
        <v>4106</v>
      </c>
      <c r="Y286" s="189">
        <f>X286/$X$295</f>
        <v>0.99975651327002679</v>
      </c>
      <c r="Z286" s="106">
        <f>+Z298+Z310+Z332</f>
        <v>889645</v>
      </c>
      <c r="AA286" s="189">
        <f>Z286/$Z$295</f>
        <v>0.9995988773058937</v>
      </c>
      <c r="AB286" s="155"/>
      <c r="AC286" s="190"/>
      <c r="AD286" s="22"/>
    </row>
    <row r="287" spans="1:30" s="23" customFormat="1" x14ac:dyDescent="0.35">
      <c r="A287" s="47"/>
      <c r="B287" s="96" t="s">
        <v>56</v>
      </c>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2">
        <f t="shared" ref="X287:X293" si="0">+X299+X311+X333</f>
        <v>1</v>
      </c>
      <c r="Y287" s="193">
        <f t="shared" ref="Y287:Y293" si="1">X287/$X$295</f>
        <v>2.4348672997321646E-4</v>
      </c>
      <c r="Z287" s="194">
        <f t="shared" ref="Z287:Z293" si="2">+Z299+Z311+Z333</f>
        <v>357</v>
      </c>
      <c r="AA287" s="195">
        <f>Z287/$Z$295</f>
        <v>4.0112269410630538E-4</v>
      </c>
      <c r="AB287" s="160"/>
      <c r="AC287" s="172"/>
      <c r="AD287" s="22"/>
    </row>
    <row r="288" spans="1:30" s="23" customFormat="1" x14ac:dyDescent="0.35">
      <c r="A288" s="47"/>
      <c r="B288" s="96" t="s">
        <v>57</v>
      </c>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6">
        <f t="shared" si="0"/>
        <v>0</v>
      </c>
      <c r="Y288" s="197">
        <f t="shared" si="1"/>
        <v>0</v>
      </c>
      <c r="Z288" s="130">
        <f t="shared" si="2"/>
        <v>0</v>
      </c>
      <c r="AA288" s="195">
        <f t="shared" ref="AA288:AA293" si="3">Z288/$Z$295</f>
        <v>0</v>
      </c>
      <c r="AB288" s="160"/>
      <c r="AC288" s="172"/>
      <c r="AD288" s="22"/>
    </row>
    <row r="289" spans="1:31" s="23" customFormat="1" x14ac:dyDescent="0.35">
      <c r="A289" s="47"/>
      <c r="B289" s="96" t="s">
        <v>96</v>
      </c>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6">
        <f t="shared" si="0"/>
        <v>0</v>
      </c>
      <c r="Y289" s="197">
        <f t="shared" si="1"/>
        <v>0</v>
      </c>
      <c r="Z289" s="130">
        <f t="shared" si="2"/>
        <v>0</v>
      </c>
      <c r="AA289" s="195">
        <f t="shared" si="3"/>
        <v>0</v>
      </c>
      <c r="AB289" s="160"/>
      <c r="AC289" s="172"/>
      <c r="AD289" s="22"/>
    </row>
    <row r="290" spans="1:31" s="23" customFormat="1" x14ac:dyDescent="0.35">
      <c r="A290" s="47"/>
      <c r="B290" s="96" t="s">
        <v>97</v>
      </c>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6">
        <f t="shared" si="0"/>
        <v>0</v>
      </c>
      <c r="Y290" s="197">
        <f t="shared" si="1"/>
        <v>0</v>
      </c>
      <c r="Z290" s="130">
        <f t="shared" si="2"/>
        <v>0</v>
      </c>
      <c r="AA290" s="195">
        <f t="shared" si="3"/>
        <v>0</v>
      </c>
      <c r="AB290" s="160"/>
      <c r="AC290" s="172"/>
      <c r="AD290" s="22"/>
    </row>
    <row r="291" spans="1:31" s="23" customFormat="1" x14ac:dyDescent="0.35">
      <c r="A291" s="47"/>
      <c r="B291" s="96" t="s">
        <v>98</v>
      </c>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6">
        <f t="shared" si="0"/>
        <v>0</v>
      </c>
      <c r="Y291" s="197">
        <f t="shared" si="1"/>
        <v>0</v>
      </c>
      <c r="Z291" s="130">
        <f t="shared" si="2"/>
        <v>0</v>
      </c>
      <c r="AA291" s="195">
        <f t="shared" si="3"/>
        <v>0</v>
      </c>
      <c r="AB291" s="160"/>
      <c r="AC291" s="172"/>
      <c r="AD291" s="22"/>
    </row>
    <row r="292" spans="1:31" s="23" customFormat="1" x14ac:dyDescent="0.35">
      <c r="A292" s="47"/>
      <c r="B292" s="96" t="s">
        <v>99</v>
      </c>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8">
        <f t="shared" si="0"/>
        <v>0</v>
      </c>
      <c r="Y292" s="199">
        <f t="shared" si="1"/>
        <v>0</v>
      </c>
      <c r="Z292" s="200">
        <f t="shared" si="2"/>
        <v>0</v>
      </c>
      <c r="AA292" s="195">
        <f t="shared" si="3"/>
        <v>0</v>
      </c>
      <c r="AB292" s="160"/>
      <c r="AC292" s="172"/>
      <c r="AD292" s="22"/>
    </row>
    <row r="293" spans="1:31" s="23" customFormat="1" x14ac:dyDescent="0.35">
      <c r="A293" s="47"/>
      <c r="B293" s="96" t="s">
        <v>100</v>
      </c>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05">
        <f t="shared" si="0"/>
        <v>0</v>
      </c>
      <c r="Y293" s="195">
        <f t="shared" si="1"/>
        <v>0</v>
      </c>
      <c r="Z293" s="106">
        <f t="shared" si="2"/>
        <v>0</v>
      </c>
      <c r="AA293" s="195">
        <f t="shared" si="3"/>
        <v>0</v>
      </c>
      <c r="AB293" s="160"/>
      <c r="AC293" s="172"/>
      <c r="AD293" s="22"/>
    </row>
    <row r="294" spans="1:31" s="23" customFormat="1" x14ac:dyDescent="0.35">
      <c r="A294" s="47"/>
      <c r="B294" s="96"/>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96"/>
      <c r="Y294" s="195"/>
      <c r="Z294" s="97"/>
      <c r="AA294" s="195"/>
      <c r="AB294" s="160"/>
      <c r="AC294" s="172"/>
      <c r="AD294" s="22"/>
    </row>
    <row r="295" spans="1:31" s="23" customFormat="1" x14ac:dyDescent="0.35">
      <c r="A295" s="47"/>
      <c r="B295" s="40" t="s">
        <v>76</v>
      </c>
      <c r="C295" s="40"/>
      <c r="D295" s="201"/>
      <c r="E295" s="201"/>
      <c r="F295" s="201"/>
      <c r="G295" s="201"/>
      <c r="H295" s="201"/>
      <c r="I295" s="201"/>
      <c r="J295" s="201"/>
      <c r="K295" s="201"/>
      <c r="L295" s="201"/>
      <c r="M295" s="201"/>
      <c r="N295" s="201"/>
      <c r="O295" s="201"/>
      <c r="P295" s="201"/>
      <c r="Q295" s="201"/>
      <c r="R295" s="201"/>
      <c r="S295" s="201"/>
      <c r="T295" s="201"/>
      <c r="U295" s="201"/>
      <c r="V295" s="201"/>
      <c r="W295" s="201"/>
      <c r="X295" s="96">
        <f>SUM(X286:X294)</f>
        <v>4107</v>
      </c>
      <c r="Y295" s="195">
        <f>SUM(Y286:Y294)</f>
        <v>1</v>
      </c>
      <c r="Z295" s="97">
        <f>SUM(Z286:Z294)</f>
        <v>890002</v>
      </c>
      <c r="AA295" s="195">
        <f>SUM(AA286:AA294)</f>
        <v>1</v>
      </c>
      <c r="AB295" s="40"/>
      <c r="AC295" s="43"/>
      <c r="AD295" s="22"/>
    </row>
    <row r="296" spans="1:31" x14ac:dyDescent="0.35">
      <c r="A296" s="7"/>
      <c r="B296" s="148"/>
      <c r="C296" s="183"/>
      <c r="D296" s="98"/>
      <c r="E296" s="98"/>
      <c r="F296" s="98"/>
      <c r="G296" s="98"/>
      <c r="H296" s="98"/>
      <c r="I296" s="98"/>
      <c r="J296" s="98"/>
      <c r="K296" s="98"/>
      <c r="L296" s="98"/>
      <c r="M296" s="98"/>
      <c r="N296" s="98"/>
      <c r="O296" s="98"/>
      <c r="P296" s="98"/>
      <c r="Q296" s="98"/>
      <c r="R296" s="98"/>
      <c r="S296" s="98"/>
      <c r="T296" s="98"/>
      <c r="U296" s="98"/>
      <c r="V296" s="98"/>
      <c r="W296" s="98"/>
      <c r="X296" s="98"/>
      <c r="Y296" s="98"/>
      <c r="Z296" s="185"/>
      <c r="AA296" s="98"/>
      <c r="AB296" s="98"/>
      <c r="AC296" s="10"/>
      <c r="AD296" s="5"/>
    </row>
    <row r="297" spans="1:31" x14ac:dyDescent="0.35">
      <c r="A297" s="33"/>
      <c r="B297" s="101" t="s">
        <v>101</v>
      </c>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51" t="s">
        <v>65</v>
      </c>
      <c r="Y297" s="102" t="s">
        <v>66</v>
      </c>
      <c r="Z297" s="151" t="s">
        <v>71</v>
      </c>
      <c r="AA297" s="102" t="s">
        <v>66</v>
      </c>
      <c r="AB297" s="34"/>
      <c r="AC297" s="187"/>
      <c r="AD297" s="5"/>
    </row>
    <row r="298" spans="1:31" s="23" customFormat="1" x14ac:dyDescent="0.35">
      <c r="A298" s="18"/>
      <c r="B298" s="105" t="s">
        <v>55</v>
      </c>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05">
        <v>4106</v>
      </c>
      <c r="Y298" s="189">
        <f>X298/$X$307</f>
        <v>0.99975651327002679</v>
      </c>
      <c r="Z298" s="106">
        <v>889645</v>
      </c>
      <c r="AA298" s="189">
        <f>Z298/$Z$307</f>
        <v>0.9995988773058937</v>
      </c>
      <c r="AB298" s="155"/>
      <c r="AC298" s="190"/>
      <c r="AD298" s="22"/>
    </row>
    <row r="299" spans="1:31" s="23" customFormat="1" x14ac:dyDescent="0.35">
      <c r="A299" s="47"/>
      <c r="B299" s="96" t="s">
        <v>56</v>
      </c>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96">
        <v>1</v>
      </c>
      <c r="Y299" s="195">
        <f t="shared" ref="Y299:Y303" si="4">X299/$X$307</f>
        <v>2.4348672997321646E-4</v>
      </c>
      <c r="Z299" s="97">
        <v>357</v>
      </c>
      <c r="AA299" s="195">
        <f t="shared" ref="AA299:AA305" si="5">Z299/$Z$307</f>
        <v>4.0112269410630538E-4</v>
      </c>
      <c r="AB299" s="160"/>
      <c r="AC299" s="172"/>
      <c r="AD299" s="22"/>
      <c r="AE299" s="114"/>
    </row>
    <row r="300" spans="1:31" s="23" customFormat="1" x14ac:dyDescent="0.35">
      <c r="A300" s="47"/>
      <c r="B300" s="96" t="s">
        <v>57</v>
      </c>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96">
        <v>0</v>
      </c>
      <c r="Y300" s="195">
        <f t="shared" si="4"/>
        <v>0</v>
      </c>
      <c r="Z300" s="97">
        <v>0</v>
      </c>
      <c r="AA300" s="195">
        <f t="shared" si="5"/>
        <v>0</v>
      </c>
      <c r="AB300" s="160"/>
      <c r="AC300" s="172"/>
      <c r="AD300" s="22"/>
    </row>
    <row r="301" spans="1:31" s="23" customFormat="1" x14ac:dyDescent="0.35">
      <c r="A301" s="47"/>
      <c r="B301" s="96" t="s">
        <v>96</v>
      </c>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96">
        <v>0</v>
      </c>
      <c r="Y301" s="195">
        <f t="shared" si="4"/>
        <v>0</v>
      </c>
      <c r="Z301" s="97">
        <v>0</v>
      </c>
      <c r="AA301" s="195">
        <f t="shared" si="5"/>
        <v>0</v>
      </c>
      <c r="AB301" s="160"/>
      <c r="AC301" s="172"/>
      <c r="AD301" s="22"/>
      <c r="AE301" s="114"/>
    </row>
    <row r="302" spans="1:31" s="23" customFormat="1" x14ac:dyDescent="0.35">
      <c r="A302" s="47"/>
      <c r="B302" s="96" t="s">
        <v>97</v>
      </c>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96">
        <v>0</v>
      </c>
      <c r="Y302" s="195">
        <f t="shared" si="4"/>
        <v>0</v>
      </c>
      <c r="Z302" s="97">
        <v>0</v>
      </c>
      <c r="AA302" s="195">
        <f t="shared" si="5"/>
        <v>0</v>
      </c>
      <c r="AB302" s="160"/>
      <c r="AC302" s="172"/>
      <c r="AD302" s="22"/>
    </row>
    <row r="303" spans="1:31" s="23" customFormat="1" x14ac:dyDescent="0.35">
      <c r="A303" s="47"/>
      <c r="B303" s="96" t="s">
        <v>98</v>
      </c>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96">
        <v>0</v>
      </c>
      <c r="Y303" s="195">
        <f t="shared" si="4"/>
        <v>0</v>
      </c>
      <c r="Z303" s="97">
        <v>0</v>
      </c>
      <c r="AA303" s="195">
        <f t="shared" si="5"/>
        <v>0</v>
      </c>
      <c r="AB303" s="160"/>
      <c r="AC303" s="172"/>
      <c r="AD303" s="22"/>
      <c r="AE303" s="114"/>
    </row>
    <row r="304" spans="1:31" s="23" customFormat="1" x14ac:dyDescent="0.35">
      <c r="A304" s="47"/>
      <c r="B304" s="96" t="s">
        <v>99</v>
      </c>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96">
        <v>0</v>
      </c>
      <c r="Y304" s="195">
        <f>X304/$X$307</f>
        <v>0</v>
      </c>
      <c r="Z304" s="97">
        <v>0</v>
      </c>
      <c r="AA304" s="195">
        <f t="shared" si="5"/>
        <v>0</v>
      </c>
      <c r="AB304" s="160"/>
      <c r="AC304" s="172"/>
      <c r="AD304" s="22"/>
    </row>
    <row r="305" spans="1:31" s="23" customFormat="1" x14ac:dyDescent="0.35">
      <c r="A305" s="47"/>
      <c r="B305" s="96" t="s">
        <v>100</v>
      </c>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96">
        <v>0</v>
      </c>
      <c r="Y305" s="195">
        <f>X305/$X$307</f>
        <v>0</v>
      </c>
      <c r="Z305" s="97">
        <v>0</v>
      </c>
      <c r="AA305" s="195">
        <f t="shared" si="5"/>
        <v>0</v>
      </c>
      <c r="AB305" s="160"/>
      <c r="AC305" s="172"/>
      <c r="AD305" s="22"/>
      <c r="AE305" s="114"/>
    </row>
    <row r="306" spans="1:31" s="23" customFormat="1" x14ac:dyDescent="0.35">
      <c r="A306" s="47"/>
      <c r="B306" s="96"/>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96"/>
      <c r="Y306" s="195"/>
      <c r="Z306" s="97"/>
      <c r="AA306" s="195"/>
      <c r="AB306" s="160"/>
      <c r="AC306" s="172"/>
      <c r="AD306" s="22"/>
    </row>
    <row r="307" spans="1:31" s="23" customFormat="1" x14ac:dyDescent="0.35">
      <c r="A307" s="47"/>
      <c r="B307" s="40" t="s">
        <v>76</v>
      </c>
      <c r="C307" s="40"/>
      <c r="D307" s="201"/>
      <c r="E307" s="201"/>
      <c r="F307" s="201"/>
      <c r="G307" s="201"/>
      <c r="H307" s="201"/>
      <c r="I307" s="201"/>
      <c r="J307" s="201"/>
      <c r="K307" s="201"/>
      <c r="L307" s="201"/>
      <c r="M307" s="201"/>
      <c r="N307" s="201"/>
      <c r="O307" s="201"/>
      <c r="P307" s="201"/>
      <c r="Q307" s="201"/>
      <c r="R307" s="201"/>
      <c r="S307" s="201"/>
      <c r="T307" s="201"/>
      <c r="U307" s="201"/>
      <c r="V307" s="201"/>
      <c r="W307" s="201"/>
      <c r="X307" s="96">
        <f>SUM(X298:X306)</f>
        <v>4107</v>
      </c>
      <c r="Y307" s="195">
        <f>SUM(Y298:Y306)</f>
        <v>1</v>
      </c>
      <c r="Z307" s="97">
        <f>SUM(Z298:Z306)</f>
        <v>890002</v>
      </c>
      <c r="AA307" s="195">
        <f>SUM(AA298:AA306)</f>
        <v>1</v>
      </c>
      <c r="AB307" s="40"/>
      <c r="AC307" s="43"/>
      <c r="AD307" s="22"/>
    </row>
    <row r="308" spans="1:31" x14ac:dyDescent="0.35">
      <c r="A308" s="7"/>
      <c r="B308" s="98"/>
      <c r="C308" s="98"/>
      <c r="D308" s="202"/>
      <c r="E308" s="202"/>
      <c r="F308" s="202"/>
      <c r="G308" s="202"/>
      <c r="H308" s="202"/>
      <c r="I308" s="202"/>
      <c r="J308" s="202"/>
      <c r="K308" s="202"/>
      <c r="L308" s="202"/>
      <c r="M308" s="202"/>
      <c r="N308" s="202"/>
      <c r="O308" s="202"/>
      <c r="P308" s="202"/>
      <c r="Q308" s="202"/>
      <c r="R308" s="202"/>
      <c r="S308" s="202"/>
      <c r="T308" s="202"/>
      <c r="U308" s="202"/>
      <c r="V308" s="202"/>
      <c r="W308" s="202"/>
      <c r="X308" s="99"/>
      <c r="Y308" s="203"/>
      <c r="Z308" s="204"/>
      <c r="AA308" s="203"/>
      <c r="AB308" s="98"/>
      <c r="AC308" s="10"/>
      <c r="AD308" s="5"/>
    </row>
    <row r="309" spans="1:31" x14ac:dyDescent="0.35">
      <c r="A309" s="33"/>
      <c r="B309" s="101" t="s">
        <v>117</v>
      </c>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51" t="s">
        <v>65</v>
      </c>
      <c r="Y309" s="102" t="s">
        <v>66</v>
      </c>
      <c r="Z309" s="151" t="s">
        <v>71</v>
      </c>
      <c r="AA309" s="102" t="s">
        <v>66</v>
      </c>
      <c r="AB309" s="34"/>
      <c r="AC309" s="36"/>
      <c r="AD309" s="5"/>
    </row>
    <row r="310" spans="1:31" s="23" customFormat="1" x14ac:dyDescent="0.35">
      <c r="A310" s="18"/>
      <c r="B310" s="105" t="s">
        <v>55</v>
      </c>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05">
        <v>0</v>
      </c>
      <c r="Y310" s="189">
        <v>0</v>
      </c>
      <c r="Z310" s="106">
        <v>0</v>
      </c>
      <c r="AA310" s="189">
        <v>0</v>
      </c>
      <c r="AB310" s="37"/>
      <c r="AC310" s="21"/>
      <c r="AD310" s="22"/>
    </row>
    <row r="311" spans="1:31" s="23" customFormat="1" x14ac:dyDescent="0.35">
      <c r="A311" s="47"/>
      <c r="B311" s="96" t="s">
        <v>56</v>
      </c>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96">
        <v>0</v>
      </c>
      <c r="Y311" s="195">
        <v>0</v>
      </c>
      <c r="Z311" s="97">
        <v>0</v>
      </c>
      <c r="AA311" s="195">
        <v>0</v>
      </c>
      <c r="AB311" s="40"/>
      <c r="AC311" s="43"/>
      <c r="AD311" s="22"/>
    </row>
    <row r="312" spans="1:31" s="23" customFormat="1" x14ac:dyDescent="0.35">
      <c r="A312" s="47"/>
      <c r="B312" s="96" t="s">
        <v>57</v>
      </c>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96">
        <v>0</v>
      </c>
      <c r="Y312" s="195">
        <v>0</v>
      </c>
      <c r="Z312" s="97">
        <v>0</v>
      </c>
      <c r="AA312" s="195">
        <v>0</v>
      </c>
      <c r="AB312" s="40"/>
      <c r="AC312" s="43"/>
      <c r="AD312" s="22"/>
    </row>
    <row r="313" spans="1:31" s="23" customFormat="1" x14ac:dyDescent="0.35">
      <c r="A313" s="47"/>
      <c r="B313" s="96" t="s">
        <v>96</v>
      </c>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96">
        <v>0</v>
      </c>
      <c r="Y313" s="195">
        <v>0</v>
      </c>
      <c r="Z313" s="97">
        <v>0</v>
      </c>
      <c r="AA313" s="195">
        <v>0</v>
      </c>
      <c r="AB313" s="40"/>
      <c r="AC313" s="43"/>
      <c r="AD313" s="22"/>
    </row>
    <row r="314" spans="1:31" s="23" customFormat="1" x14ac:dyDescent="0.35">
      <c r="A314" s="47"/>
      <c r="B314" s="96" t="s">
        <v>97</v>
      </c>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96">
        <v>0</v>
      </c>
      <c r="Y314" s="195">
        <v>0</v>
      </c>
      <c r="Z314" s="97">
        <v>0</v>
      </c>
      <c r="AA314" s="195">
        <v>0</v>
      </c>
      <c r="AB314" s="40"/>
      <c r="AC314" s="43"/>
      <c r="AD314" s="22"/>
    </row>
    <row r="315" spans="1:31" s="23" customFormat="1" x14ac:dyDescent="0.35">
      <c r="A315" s="47"/>
      <c r="B315" s="96" t="s">
        <v>98</v>
      </c>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96">
        <v>0</v>
      </c>
      <c r="Y315" s="195">
        <v>0</v>
      </c>
      <c r="Z315" s="97">
        <v>0</v>
      </c>
      <c r="AA315" s="195">
        <v>0</v>
      </c>
      <c r="AB315" s="40"/>
      <c r="AC315" s="43"/>
      <c r="AD315" s="22"/>
    </row>
    <row r="316" spans="1:31" s="23" customFormat="1" x14ac:dyDescent="0.35">
      <c r="A316" s="47"/>
      <c r="B316" s="96" t="s">
        <v>99</v>
      </c>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96">
        <v>0</v>
      </c>
      <c r="Y316" s="195">
        <v>0</v>
      </c>
      <c r="Z316" s="97">
        <v>0</v>
      </c>
      <c r="AA316" s="195">
        <v>0</v>
      </c>
      <c r="AB316" s="40"/>
      <c r="AC316" s="43"/>
      <c r="AD316" s="22"/>
    </row>
    <row r="317" spans="1:31" s="23" customFormat="1" x14ac:dyDescent="0.35">
      <c r="A317" s="47"/>
      <c r="B317" s="96" t="s">
        <v>100</v>
      </c>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96">
        <v>0</v>
      </c>
      <c r="Y317" s="195">
        <v>0</v>
      </c>
      <c r="Z317" s="97">
        <v>0</v>
      </c>
      <c r="AA317" s="195">
        <v>0</v>
      </c>
      <c r="AB317" s="40"/>
      <c r="AC317" s="43"/>
      <c r="AD317" s="22"/>
    </row>
    <row r="318" spans="1:31" s="23" customFormat="1" x14ac:dyDescent="0.35">
      <c r="A318" s="47"/>
      <c r="B318" s="96"/>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96"/>
      <c r="Y318" s="195"/>
      <c r="Z318" s="97"/>
      <c r="AA318" s="195"/>
      <c r="AB318" s="40"/>
      <c r="AC318" s="43"/>
      <c r="AD318" s="22"/>
    </row>
    <row r="319" spans="1:31" s="23" customFormat="1" x14ac:dyDescent="0.35">
      <c r="A319" s="47"/>
      <c r="B319" s="40" t="s">
        <v>76</v>
      </c>
      <c r="C319" s="40"/>
      <c r="D319" s="201"/>
      <c r="E319" s="201"/>
      <c r="F319" s="201"/>
      <c r="G319" s="201"/>
      <c r="H319" s="201"/>
      <c r="I319" s="201"/>
      <c r="J319" s="201"/>
      <c r="K319" s="201"/>
      <c r="L319" s="201"/>
      <c r="M319" s="201"/>
      <c r="N319" s="201"/>
      <c r="O319" s="201"/>
      <c r="P319" s="201"/>
      <c r="Q319" s="201"/>
      <c r="R319" s="201"/>
      <c r="S319" s="201"/>
      <c r="T319" s="201"/>
      <c r="U319" s="201"/>
      <c r="V319" s="201"/>
      <c r="W319" s="201"/>
      <c r="X319" s="96">
        <f>SUM(X310:X318)</f>
        <v>0</v>
      </c>
      <c r="Y319" s="195">
        <f>SUM(Y310:Y318)</f>
        <v>0</v>
      </c>
      <c r="Z319" s="97">
        <f>SUM(Z310:Z318)</f>
        <v>0</v>
      </c>
      <c r="AA319" s="195">
        <f>SUM(AA310:AA318)</f>
        <v>0</v>
      </c>
      <c r="AB319" s="40"/>
      <c r="AC319" s="43"/>
      <c r="AD319" s="22"/>
    </row>
    <row r="320" spans="1:31" s="23" customFormat="1" x14ac:dyDescent="0.35">
      <c r="A320" s="47"/>
      <c r="B320" s="40"/>
      <c r="C320" s="40"/>
      <c r="D320" s="201"/>
      <c r="E320" s="201"/>
      <c r="F320" s="201"/>
      <c r="G320" s="201"/>
      <c r="H320" s="201"/>
      <c r="I320" s="201"/>
      <c r="J320" s="201"/>
      <c r="K320" s="201"/>
      <c r="L320" s="201"/>
      <c r="M320" s="201"/>
      <c r="N320" s="201"/>
      <c r="O320" s="201"/>
      <c r="P320" s="201"/>
      <c r="Q320" s="201"/>
      <c r="R320" s="201"/>
      <c r="S320" s="201"/>
      <c r="T320" s="201"/>
      <c r="U320" s="201"/>
      <c r="V320" s="201"/>
      <c r="W320" s="201"/>
      <c r="X320" s="96"/>
      <c r="Y320" s="195"/>
      <c r="Z320" s="97"/>
      <c r="AA320" s="195"/>
      <c r="AB320" s="40"/>
      <c r="AC320" s="43"/>
      <c r="AD320" s="22"/>
    </row>
    <row r="321" spans="1:30" s="23" customFormat="1" x14ac:dyDescent="0.35">
      <c r="A321" s="237"/>
      <c r="B321" s="238" t="s">
        <v>268</v>
      </c>
      <c r="C321" s="238"/>
      <c r="D321" s="238"/>
      <c r="E321" s="238"/>
      <c r="F321" s="238"/>
      <c r="G321" s="238"/>
      <c r="H321" s="238"/>
      <c r="I321" s="238"/>
      <c r="J321" s="238"/>
      <c r="K321" s="238"/>
      <c r="L321" s="238"/>
      <c r="M321" s="238"/>
      <c r="N321" s="238"/>
      <c r="O321" s="238"/>
      <c r="P321" s="238"/>
      <c r="Q321" s="238"/>
      <c r="R321" s="238"/>
      <c r="S321" s="238"/>
      <c r="T321" s="238"/>
      <c r="U321" s="238"/>
      <c r="V321" s="238"/>
      <c r="W321" s="238"/>
      <c r="X321" s="247" t="s">
        <v>65</v>
      </c>
      <c r="Y321" s="248" t="s">
        <v>66</v>
      </c>
      <c r="Z321" s="247" t="s">
        <v>71</v>
      </c>
      <c r="AA321" s="248" t="s">
        <v>66</v>
      </c>
      <c r="AB321" s="238"/>
      <c r="AC321" s="238"/>
      <c r="AD321" s="22"/>
    </row>
    <row r="322" spans="1:30" s="23" customFormat="1" x14ac:dyDescent="0.35">
      <c r="A322" s="251"/>
      <c r="B322" s="252" t="s">
        <v>263</v>
      </c>
      <c r="C322" s="40"/>
      <c r="D322" s="201"/>
      <c r="E322" s="201"/>
      <c r="F322" s="201"/>
      <c r="G322" s="201"/>
      <c r="H322" s="201"/>
      <c r="I322" s="201"/>
      <c r="J322" s="201"/>
      <c r="K322" s="201"/>
      <c r="L322" s="201"/>
      <c r="M322" s="201"/>
      <c r="N322" s="201"/>
      <c r="O322" s="201"/>
      <c r="P322" s="201"/>
      <c r="Q322" s="201"/>
      <c r="R322" s="201"/>
      <c r="S322" s="201"/>
      <c r="T322" s="201"/>
      <c r="U322" s="201"/>
      <c r="V322" s="201"/>
      <c r="W322" s="201"/>
      <c r="X322" s="254">
        <v>0</v>
      </c>
      <c r="Y322" s="255">
        <v>0</v>
      </c>
      <c r="Z322" s="256">
        <v>0</v>
      </c>
      <c r="AA322" s="255">
        <v>0</v>
      </c>
      <c r="AB322" s="40"/>
      <c r="AC322" s="43"/>
      <c r="AD322" s="22"/>
    </row>
    <row r="323" spans="1:30" s="23" customFormat="1" x14ac:dyDescent="0.35">
      <c r="A323" s="251"/>
      <c r="B323" s="252" t="s">
        <v>264</v>
      </c>
      <c r="C323" s="40"/>
      <c r="D323" s="201"/>
      <c r="E323" s="201"/>
      <c r="F323" s="201"/>
      <c r="G323" s="201"/>
      <c r="H323" s="201"/>
      <c r="I323" s="201"/>
      <c r="J323" s="201"/>
      <c r="K323" s="201"/>
      <c r="L323" s="201"/>
      <c r="M323" s="201"/>
      <c r="N323" s="201"/>
      <c r="O323" s="201"/>
      <c r="P323" s="201"/>
      <c r="Q323" s="201"/>
      <c r="R323" s="201"/>
      <c r="S323" s="201"/>
      <c r="T323" s="201"/>
      <c r="U323" s="201"/>
      <c r="V323" s="201"/>
      <c r="W323" s="201"/>
      <c r="X323" s="254">
        <v>0</v>
      </c>
      <c r="Y323" s="255">
        <v>0</v>
      </c>
      <c r="Z323" s="256">
        <v>0</v>
      </c>
      <c r="AA323" s="255">
        <v>0</v>
      </c>
      <c r="AB323" s="40"/>
      <c r="AC323" s="43"/>
      <c r="AD323" s="22"/>
    </row>
    <row r="324" spans="1:30" s="23" customFormat="1" x14ac:dyDescent="0.35">
      <c r="A324" s="251"/>
      <c r="B324" s="252" t="s">
        <v>265</v>
      </c>
      <c r="C324" s="40"/>
      <c r="D324" s="201"/>
      <c r="E324" s="201"/>
      <c r="F324" s="201"/>
      <c r="G324" s="201"/>
      <c r="H324" s="201"/>
      <c r="I324" s="201"/>
      <c r="J324" s="201"/>
      <c r="K324" s="201"/>
      <c r="L324" s="201"/>
      <c r="M324" s="201"/>
      <c r="N324" s="201"/>
      <c r="O324" s="201"/>
      <c r="P324" s="201"/>
      <c r="Q324" s="201"/>
      <c r="R324" s="201"/>
      <c r="S324" s="201"/>
      <c r="T324" s="201"/>
      <c r="U324" s="201"/>
      <c r="V324" s="201"/>
      <c r="W324" s="201"/>
      <c r="X324" s="254">
        <v>0</v>
      </c>
      <c r="Y324" s="255">
        <v>0</v>
      </c>
      <c r="Z324" s="256">
        <v>0</v>
      </c>
      <c r="AA324" s="255">
        <v>0</v>
      </c>
      <c r="AB324" s="40"/>
      <c r="AC324" s="43"/>
      <c r="AD324" s="22"/>
    </row>
    <row r="325" spans="1:30" s="23" customFormat="1" x14ac:dyDescent="0.35">
      <c r="A325" s="251"/>
      <c r="B325" s="252" t="s">
        <v>266</v>
      </c>
      <c r="C325" s="40"/>
      <c r="D325" s="201"/>
      <c r="E325" s="201"/>
      <c r="F325" s="201"/>
      <c r="G325" s="201"/>
      <c r="H325" s="201"/>
      <c r="I325" s="201"/>
      <c r="J325" s="201"/>
      <c r="K325" s="201"/>
      <c r="L325" s="201"/>
      <c r="M325" s="201"/>
      <c r="N325" s="201"/>
      <c r="O325" s="201"/>
      <c r="P325" s="201"/>
      <c r="Q325" s="201"/>
      <c r="R325" s="201"/>
      <c r="S325" s="201"/>
      <c r="T325" s="201"/>
      <c r="U325" s="201"/>
      <c r="V325" s="201"/>
      <c r="W325" s="201"/>
      <c r="X325" s="254">
        <v>0</v>
      </c>
      <c r="Y325" s="255">
        <v>0</v>
      </c>
      <c r="Z325" s="256">
        <v>0</v>
      </c>
      <c r="AA325" s="255">
        <v>0</v>
      </c>
      <c r="AB325" s="40"/>
      <c r="AC325" s="43"/>
      <c r="AD325" s="22"/>
    </row>
    <row r="326" spans="1:30" s="23" customFormat="1" x14ac:dyDescent="0.35">
      <c r="A326" s="251"/>
      <c r="B326" s="252" t="s">
        <v>267</v>
      </c>
      <c r="C326" s="40"/>
      <c r="D326" s="201"/>
      <c r="E326" s="201"/>
      <c r="F326" s="201"/>
      <c r="G326" s="201"/>
      <c r="H326" s="201"/>
      <c r="I326" s="201"/>
      <c r="J326" s="201"/>
      <c r="K326" s="201"/>
      <c r="L326" s="201"/>
      <c r="M326" s="201"/>
      <c r="N326" s="201"/>
      <c r="O326" s="201"/>
      <c r="P326" s="201"/>
      <c r="Q326" s="201"/>
      <c r="R326" s="201"/>
      <c r="S326" s="201"/>
      <c r="T326" s="201"/>
      <c r="U326" s="201"/>
      <c r="V326" s="201"/>
      <c r="W326" s="201"/>
      <c r="X326" s="254">
        <v>0</v>
      </c>
      <c r="Y326" s="255">
        <v>0</v>
      </c>
      <c r="Z326" s="256">
        <v>0</v>
      </c>
      <c r="AA326" s="255">
        <v>0</v>
      </c>
      <c r="AB326" s="40"/>
      <c r="AC326" s="43"/>
      <c r="AD326" s="22"/>
    </row>
    <row r="327" spans="1:30" s="23" customFormat="1" x14ac:dyDescent="0.35">
      <c r="A327" s="251"/>
      <c r="B327" s="253" t="s">
        <v>269</v>
      </c>
      <c r="C327" s="40"/>
      <c r="D327" s="201"/>
      <c r="E327" s="201"/>
      <c r="F327" s="201"/>
      <c r="G327" s="201"/>
      <c r="H327" s="201"/>
      <c r="I327" s="201"/>
      <c r="J327" s="201"/>
      <c r="K327" s="201"/>
      <c r="L327" s="201"/>
      <c r="M327" s="201"/>
      <c r="N327" s="201"/>
      <c r="O327" s="201"/>
      <c r="P327" s="201"/>
      <c r="Q327" s="201"/>
      <c r="R327" s="201"/>
      <c r="S327" s="201"/>
      <c r="T327" s="201"/>
      <c r="U327" s="201"/>
      <c r="V327" s="201"/>
      <c r="W327" s="201"/>
      <c r="X327" s="254">
        <v>0</v>
      </c>
      <c r="Y327" s="255">
        <v>0</v>
      </c>
      <c r="Z327" s="256">
        <v>0</v>
      </c>
      <c r="AA327" s="255">
        <v>0</v>
      </c>
      <c r="AB327" s="40"/>
      <c r="AC327" s="43"/>
      <c r="AD327" s="22"/>
    </row>
    <row r="328" spans="1:30" s="23" customFormat="1" x14ac:dyDescent="0.35">
      <c r="A328" s="251"/>
      <c r="B328" s="252"/>
      <c r="C328" s="40"/>
      <c r="D328" s="201"/>
      <c r="E328" s="201"/>
      <c r="F328" s="201"/>
      <c r="G328" s="201"/>
      <c r="H328" s="201"/>
      <c r="I328" s="201"/>
      <c r="J328" s="201"/>
      <c r="K328" s="201"/>
      <c r="L328" s="201"/>
      <c r="M328" s="201"/>
      <c r="N328" s="201"/>
      <c r="O328" s="201"/>
      <c r="P328" s="201"/>
      <c r="Q328" s="201"/>
      <c r="R328" s="201"/>
      <c r="S328" s="201"/>
      <c r="T328" s="201"/>
      <c r="U328" s="201"/>
      <c r="V328" s="201"/>
      <c r="W328" s="201"/>
      <c r="X328" s="254"/>
      <c r="Y328" s="255"/>
      <c r="Z328" s="256"/>
      <c r="AA328" s="255"/>
      <c r="AB328" s="40"/>
      <c r="AC328" s="43"/>
      <c r="AD328" s="22"/>
    </row>
    <row r="329" spans="1:30" s="23" customFormat="1" x14ac:dyDescent="0.35">
      <c r="A329" s="251"/>
      <c r="B329" s="252" t="s">
        <v>76</v>
      </c>
      <c r="C329" s="40"/>
      <c r="D329" s="201"/>
      <c r="E329" s="201"/>
      <c r="F329" s="201"/>
      <c r="G329" s="201"/>
      <c r="H329" s="201"/>
      <c r="I329" s="201"/>
      <c r="J329" s="201"/>
      <c r="K329" s="201"/>
      <c r="L329" s="201"/>
      <c r="M329" s="201"/>
      <c r="N329" s="201"/>
      <c r="O329" s="201"/>
      <c r="P329" s="201"/>
      <c r="Q329" s="201"/>
      <c r="R329" s="201"/>
      <c r="S329" s="201"/>
      <c r="T329" s="201"/>
      <c r="U329" s="201"/>
      <c r="V329" s="201"/>
      <c r="W329" s="201"/>
      <c r="X329" s="254">
        <f>SUM(X322:X328)</f>
        <v>0</v>
      </c>
      <c r="Y329" s="255">
        <f>SUM(Y322:Y327)</f>
        <v>0</v>
      </c>
      <c r="Z329" s="256">
        <f>SUM(Z322:Z327)</f>
        <v>0</v>
      </c>
      <c r="AA329" s="255">
        <f>SUM(AA322:AA328)</f>
        <v>0</v>
      </c>
      <c r="AB329" s="40"/>
      <c r="AC329" s="43"/>
      <c r="AD329" s="22"/>
    </row>
    <row r="330" spans="1:30" x14ac:dyDescent="0.35">
      <c r="A330" s="7"/>
      <c r="B330" s="98"/>
      <c r="C330" s="98"/>
      <c r="D330" s="202"/>
      <c r="E330" s="202"/>
      <c r="F330" s="202"/>
      <c r="G330" s="202"/>
      <c r="H330" s="202"/>
      <c r="I330" s="202"/>
      <c r="J330" s="202"/>
      <c r="K330" s="202"/>
      <c r="L330" s="202"/>
      <c r="M330" s="202"/>
      <c r="N330" s="202"/>
      <c r="O330" s="202"/>
      <c r="P330" s="202"/>
      <c r="Q330" s="202"/>
      <c r="R330" s="202"/>
      <c r="S330" s="202"/>
      <c r="T330" s="202"/>
      <c r="U330" s="202"/>
      <c r="V330" s="202"/>
      <c r="W330" s="202"/>
      <c r="X330" s="99"/>
      <c r="Y330" s="203"/>
      <c r="Z330" s="204"/>
      <c r="AA330" s="203"/>
      <c r="AB330" s="98"/>
      <c r="AC330" s="10"/>
      <c r="AD330" s="5"/>
    </row>
    <row r="331" spans="1:30" x14ac:dyDescent="0.35">
      <c r="A331" s="33"/>
      <c r="B331" s="101" t="s">
        <v>102</v>
      </c>
      <c r="C331" s="34"/>
      <c r="D331" s="205"/>
      <c r="E331" s="205"/>
      <c r="F331" s="205"/>
      <c r="G331" s="205"/>
      <c r="H331" s="205"/>
      <c r="I331" s="205"/>
      <c r="J331" s="205"/>
      <c r="K331" s="205"/>
      <c r="L331" s="205"/>
      <c r="M331" s="205"/>
      <c r="N331" s="205"/>
      <c r="O331" s="205"/>
      <c r="P331" s="205"/>
      <c r="Q331" s="205"/>
      <c r="R331" s="205"/>
      <c r="S331" s="205"/>
      <c r="T331" s="205"/>
      <c r="U331" s="205"/>
      <c r="V331" s="205"/>
      <c r="W331" s="205"/>
      <c r="X331" s="151" t="s">
        <v>65</v>
      </c>
      <c r="Y331" s="102" t="s">
        <v>66</v>
      </c>
      <c r="Z331" s="151" t="s">
        <v>71</v>
      </c>
      <c r="AA331" s="102" t="s">
        <v>66</v>
      </c>
      <c r="AB331" s="34"/>
      <c r="AC331" s="36"/>
      <c r="AD331" s="5"/>
    </row>
    <row r="332" spans="1:30" s="23" customFormat="1" x14ac:dyDescent="0.35">
      <c r="A332" s="18"/>
      <c r="B332" s="105" t="s">
        <v>55</v>
      </c>
      <c r="C332" s="37"/>
      <c r="D332" s="206"/>
      <c r="E332" s="206"/>
      <c r="F332" s="206"/>
      <c r="G332" s="206"/>
      <c r="H332" s="206"/>
      <c r="I332" s="206"/>
      <c r="J332" s="206"/>
      <c r="K332" s="206"/>
      <c r="L332" s="206"/>
      <c r="M332" s="206"/>
      <c r="N332" s="206"/>
      <c r="O332" s="206"/>
      <c r="P332" s="206"/>
      <c r="Q332" s="206"/>
      <c r="R332" s="206"/>
      <c r="S332" s="206"/>
      <c r="T332" s="206"/>
      <c r="U332" s="206"/>
      <c r="V332" s="206"/>
      <c r="W332" s="206"/>
      <c r="X332" s="105">
        <v>0</v>
      </c>
      <c r="Y332" s="189">
        <v>0</v>
      </c>
      <c r="Z332" s="106">
        <v>0</v>
      </c>
      <c r="AA332" s="189">
        <v>0</v>
      </c>
      <c r="AB332" s="37"/>
      <c r="AC332" s="21"/>
      <c r="AD332" s="22"/>
    </row>
    <row r="333" spans="1:30" s="23" customFormat="1" x14ac:dyDescent="0.35">
      <c r="A333" s="47"/>
      <c r="B333" s="96" t="s">
        <v>56</v>
      </c>
      <c r="C333" s="40"/>
      <c r="D333" s="201"/>
      <c r="E333" s="201"/>
      <c r="F333" s="201"/>
      <c r="G333" s="201"/>
      <c r="H333" s="201"/>
      <c r="I333" s="201"/>
      <c r="J333" s="201"/>
      <c r="K333" s="201"/>
      <c r="L333" s="201"/>
      <c r="M333" s="201"/>
      <c r="N333" s="201"/>
      <c r="O333" s="201"/>
      <c r="P333" s="201"/>
      <c r="Q333" s="201"/>
      <c r="R333" s="201"/>
      <c r="S333" s="201"/>
      <c r="T333" s="201"/>
      <c r="U333" s="201"/>
      <c r="V333" s="201"/>
      <c r="W333" s="201"/>
      <c r="X333" s="96">
        <v>0</v>
      </c>
      <c r="Y333" s="195">
        <v>0</v>
      </c>
      <c r="Z333" s="97">
        <v>0</v>
      </c>
      <c r="AA333" s="195">
        <v>0</v>
      </c>
      <c r="AB333" s="40"/>
      <c r="AC333" s="43"/>
      <c r="AD333" s="22"/>
    </row>
    <row r="334" spans="1:30" s="23" customFormat="1" x14ac:dyDescent="0.35">
      <c r="A334" s="47"/>
      <c r="B334" s="96" t="s">
        <v>57</v>
      </c>
      <c r="C334" s="40"/>
      <c r="D334" s="201"/>
      <c r="E334" s="201"/>
      <c r="F334" s="201"/>
      <c r="G334" s="201"/>
      <c r="H334" s="201"/>
      <c r="I334" s="201"/>
      <c r="J334" s="201"/>
      <c r="K334" s="201"/>
      <c r="L334" s="201"/>
      <c r="M334" s="201"/>
      <c r="N334" s="201"/>
      <c r="O334" s="201"/>
      <c r="P334" s="201"/>
      <c r="Q334" s="201"/>
      <c r="R334" s="201"/>
      <c r="S334" s="201"/>
      <c r="T334" s="201"/>
      <c r="U334" s="201"/>
      <c r="V334" s="201"/>
      <c r="W334" s="201"/>
      <c r="X334" s="96">
        <v>0</v>
      </c>
      <c r="Y334" s="195">
        <v>0</v>
      </c>
      <c r="Z334" s="97">
        <v>0</v>
      </c>
      <c r="AA334" s="195">
        <v>0</v>
      </c>
      <c r="AB334" s="40"/>
      <c r="AC334" s="43"/>
      <c r="AD334" s="22"/>
    </row>
    <row r="335" spans="1:30" s="23" customFormat="1" x14ac:dyDescent="0.35">
      <c r="A335" s="47"/>
      <c r="B335" s="96" t="s">
        <v>96</v>
      </c>
      <c r="C335" s="40"/>
      <c r="D335" s="201"/>
      <c r="E335" s="201"/>
      <c r="F335" s="201"/>
      <c r="G335" s="201"/>
      <c r="H335" s="201"/>
      <c r="I335" s="201"/>
      <c r="J335" s="201"/>
      <c r="K335" s="201"/>
      <c r="L335" s="201"/>
      <c r="M335" s="201"/>
      <c r="N335" s="201"/>
      <c r="O335" s="201"/>
      <c r="P335" s="201"/>
      <c r="Q335" s="201"/>
      <c r="R335" s="201"/>
      <c r="S335" s="201"/>
      <c r="T335" s="201"/>
      <c r="U335" s="201"/>
      <c r="V335" s="201"/>
      <c r="W335" s="201"/>
      <c r="X335" s="96">
        <v>0</v>
      </c>
      <c r="Y335" s="195">
        <v>0</v>
      </c>
      <c r="Z335" s="97">
        <v>0</v>
      </c>
      <c r="AA335" s="195">
        <v>0</v>
      </c>
      <c r="AB335" s="40"/>
      <c r="AC335" s="43"/>
      <c r="AD335" s="22"/>
    </row>
    <row r="336" spans="1:30" s="23" customFormat="1" x14ac:dyDescent="0.35">
      <c r="A336" s="47"/>
      <c r="B336" s="96" t="s">
        <v>97</v>
      </c>
      <c r="C336" s="40"/>
      <c r="D336" s="201"/>
      <c r="E336" s="201"/>
      <c r="F336" s="201"/>
      <c r="G336" s="201"/>
      <c r="H336" s="201"/>
      <c r="I336" s="201"/>
      <c r="J336" s="201"/>
      <c r="K336" s="201"/>
      <c r="L336" s="201"/>
      <c r="M336" s="201"/>
      <c r="N336" s="201"/>
      <c r="O336" s="201"/>
      <c r="P336" s="201"/>
      <c r="Q336" s="201"/>
      <c r="R336" s="201"/>
      <c r="S336" s="201"/>
      <c r="T336" s="201"/>
      <c r="U336" s="201"/>
      <c r="V336" s="201"/>
      <c r="W336" s="201"/>
      <c r="X336" s="96">
        <v>0</v>
      </c>
      <c r="Y336" s="195">
        <v>0</v>
      </c>
      <c r="Z336" s="97">
        <v>0</v>
      </c>
      <c r="AA336" s="195">
        <v>0</v>
      </c>
      <c r="AB336" s="40"/>
      <c r="AC336" s="43"/>
      <c r="AD336" s="22"/>
    </row>
    <row r="337" spans="1:30" s="23" customFormat="1" x14ac:dyDescent="0.35">
      <c r="A337" s="47"/>
      <c r="B337" s="96" t="s">
        <v>98</v>
      </c>
      <c r="C337" s="40"/>
      <c r="D337" s="201"/>
      <c r="E337" s="201"/>
      <c r="F337" s="201"/>
      <c r="G337" s="201"/>
      <c r="H337" s="201"/>
      <c r="I337" s="201"/>
      <c r="J337" s="201"/>
      <c r="K337" s="201"/>
      <c r="L337" s="201"/>
      <c r="M337" s="201"/>
      <c r="N337" s="201"/>
      <c r="O337" s="201"/>
      <c r="P337" s="201"/>
      <c r="Q337" s="201"/>
      <c r="R337" s="201"/>
      <c r="S337" s="201"/>
      <c r="T337" s="201"/>
      <c r="U337" s="201"/>
      <c r="V337" s="201"/>
      <c r="W337" s="201"/>
      <c r="X337" s="96">
        <v>0</v>
      </c>
      <c r="Y337" s="195">
        <v>0</v>
      </c>
      <c r="Z337" s="97">
        <v>0</v>
      </c>
      <c r="AA337" s="195">
        <v>0</v>
      </c>
      <c r="AB337" s="40"/>
      <c r="AC337" s="43"/>
      <c r="AD337" s="22"/>
    </row>
    <row r="338" spans="1:30" s="23" customFormat="1" x14ac:dyDescent="0.35">
      <c r="A338" s="47"/>
      <c r="B338" s="96" t="s">
        <v>99</v>
      </c>
      <c r="C338" s="40"/>
      <c r="D338" s="201"/>
      <c r="E338" s="201"/>
      <c r="F338" s="201"/>
      <c r="G338" s="201"/>
      <c r="H338" s="201"/>
      <c r="I338" s="201"/>
      <c r="J338" s="201"/>
      <c r="K338" s="201"/>
      <c r="L338" s="201"/>
      <c r="M338" s="201"/>
      <c r="N338" s="201"/>
      <c r="O338" s="201"/>
      <c r="P338" s="201"/>
      <c r="Q338" s="201"/>
      <c r="R338" s="201"/>
      <c r="S338" s="201"/>
      <c r="T338" s="201"/>
      <c r="U338" s="201"/>
      <c r="V338" s="201"/>
      <c r="W338" s="201"/>
      <c r="X338" s="96">
        <v>0</v>
      </c>
      <c r="Y338" s="195">
        <v>0</v>
      </c>
      <c r="Z338" s="97">
        <v>0</v>
      </c>
      <c r="AA338" s="195">
        <v>0</v>
      </c>
      <c r="AB338" s="40"/>
      <c r="AC338" s="43"/>
      <c r="AD338" s="22"/>
    </row>
    <row r="339" spans="1:30" s="23" customFormat="1" x14ac:dyDescent="0.35">
      <c r="A339" s="47"/>
      <c r="B339" s="96" t="s">
        <v>100</v>
      </c>
      <c r="C339" s="40"/>
      <c r="D339" s="201"/>
      <c r="E339" s="201"/>
      <c r="F339" s="201"/>
      <c r="G339" s="201"/>
      <c r="H339" s="201"/>
      <c r="I339" s="201"/>
      <c r="J339" s="201"/>
      <c r="K339" s="201"/>
      <c r="L339" s="201"/>
      <c r="M339" s="201"/>
      <c r="N339" s="201"/>
      <c r="O339" s="201"/>
      <c r="P339" s="201"/>
      <c r="Q339" s="201"/>
      <c r="R339" s="201"/>
      <c r="S339" s="201"/>
      <c r="T339" s="201"/>
      <c r="U339" s="201"/>
      <c r="V339" s="201"/>
      <c r="W339" s="201"/>
      <c r="X339" s="96">
        <v>0</v>
      </c>
      <c r="Y339" s="195">
        <v>0</v>
      </c>
      <c r="Z339" s="97">
        <v>0</v>
      </c>
      <c r="AA339" s="195">
        <v>0</v>
      </c>
      <c r="AB339" s="40"/>
      <c r="AC339" s="43"/>
      <c r="AD339" s="22"/>
    </row>
    <row r="340" spans="1:30" s="23" customFormat="1" x14ac:dyDescent="0.35">
      <c r="A340" s="47"/>
      <c r="B340" s="96"/>
      <c r="C340" s="40"/>
      <c r="D340" s="201"/>
      <c r="E340" s="201"/>
      <c r="F340" s="201"/>
      <c r="G340" s="201"/>
      <c r="H340" s="201"/>
      <c r="I340" s="201"/>
      <c r="J340" s="201"/>
      <c r="K340" s="201"/>
      <c r="L340" s="201"/>
      <c r="M340" s="201"/>
      <c r="N340" s="201"/>
      <c r="O340" s="201"/>
      <c r="P340" s="201"/>
      <c r="Q340" s="201"/>
      <c r="R340" s="201"/>
      <c r="S340" s="201"/>
      <c r="T340" s="201"/>
      <c r="U340" s="201"/>
      <c r="V340" s="201"/>
      <c r="W340" s="201"/>
      <c r="X340" s="96"/>
      <c r="Y340" s="195"/>
      <c r="Z340" s="97"/>
      <c r="AA340" s="195"/>
      <c r="AB340" s="40"/>
      <c r="AC340" s="43"/>
      <c r="AD340" s="22"/>
    </row>
    <row r="341" spans="1:30" s="23" customFormat="1" x14ac:dyDescent="0.35">
      <c r="A341" s="47"/>
      <c r="B341" s="40" t="s">
        <v>76</v>
      </c>
      <c r="C341" s="40"/>
      <c r="D341" s="201"/>
      <c r="E341" s="201"/>
      <c r="F341" s="201"/>
      <c r="G341" s="201"/>
      <c r="H341" s="201"/>
      <c r="I341" s="201"/>
      <c r="J341" s="201"/>
      <c r="K341" s="201"/>
      <c r="L341" s="201"/>
      <c r="M341" s="201"/>
      <c r="N341" s="201"/>
      <c r="O341" s="201"/>
      <c r="P341" s="201"/>
      <c r="Q341" s="201"/>
      <c r="R341" s="201"/>
      <c r="S341" s="201"/>
      <c r="T341" s="201"/>
      <c r="U341" s="201"/>
      <c r="V341" s="201"/>
      <c r="W341" s="201"/>
      <c r="X341" s="96">
        <f>SUM(X332:X339)</f>
        <v>0</v>
      </c>
      <c r="Y341" s="195">
        <f>SUM(Y332:Y339)</f>
        <v>0</v>
      </c>
      <c r="Z341" s="97">
        <f>SUM(Z332:Z339)</f>
        <v>0</v>
      </c>
      <c r="AA341" s="195">
        <f>SUM(AA332:AA339)</f>
        <v>0</v>
      </c>
      <c r="AB341" s="40"/>
      <c r="AC341" s="43"/>
      <c r="AD341" s="22"/>
    </row>
    <row r="342" spans="1:30" s="23" customFormat="1" x14ac:dyDescent="0.35">
      <c r="A342" s="239"/>
      <c r="B342" s="240"/>
      <c r="C342" s="240"/>
      <c r="D342" s="240"/>
      <c r="E342" s="240"/>
      <c r="F342" s="240"/>
      <c r="G342" s="240"/>
      <c r="H342" s="241"/>
      <c r="I342" s="241"/>
      <c r="J342" s="241"/>
      <c r="K342" s="241"/>
      <c r="L342" s="241"/>
      <c r="M342" s="241"/>
      <c r="N342" s="241"/>
      <c r="O342" s="241"/>
      <c r="P342" s="242"/>
      <c r="Q342" s="201"/>
      <c r="R342" s="201"/>
      <c r="S342" s="201"/>
      <c r="T342" s="201"/>
      <c r="U342" s="201"/>
      <c r="V342" s="201"/>
      <c r="W342" s="201"/>
      <c r="X342" s="263"/>
      <c r="Y342" s="199"/>
      <c r="Z342" s="264"/>
      <c r="AA342" s="199"/>
      <c r="AB342" s="260"/>
      <c r="AC342" s="43"/>
      <c r="AD342" s="22"/>
    </row>
    <row r="343" spans="1:30" s="23" customFormat="1" x14ac:dyDescent="0.35">
      <c r="A343" s="47"/>
      <c r="B343" s="44" t="s">
        <v>133</v>
      </c>
      <c r="C343" s="40"/>
      <c r="D343" s="201"/>
      <c r="E343" s="201"/>
      <c r="F343" s="201"/>
      <c r="G343" s="201"/>
      <c r="H343" s="201"/>
      <c r="I343" s="201"/>
      <c r="J343" s="201"/>
      <c r="K343" s="201"/>
      <c r="L343" s="201"/>
      <c r="M343" s="201"/>
      <c r="N343" s="201"/>
      <c r="O343" s="201"/>
      <c r="P343" s="201"/>
      <c r="Q343" s="201"/>
      <c r="R343" s="201"/>
      <c r="S343" s="201"/>
      <c r="T343" s="201"/>
      <c r="U343" s="201"/>
      <c r="V343" s="201"/>
      <c r="W343" s="201"/>
      <c r="X343" s="207">
        <f>X341+X319+X307</f>
        <v>4107</v>
      </c>
      <c r="Y343" s="195"/>
      <c r="Z343" s="208">
        <f>+Z341+Z319+Z307</f>
        <v>890002</v>
      </c>
      <c r="AA343" s="195"/>
      <c r="AB343" s="40"/>
      <c r="AC343" s="43"/>
      <c r="AD343" s="22"/>
    </row>
    <row r="344" spans="1:30" s="23" customFormat="1" x14ac:dyDescent="0.35">
      <c r="A344" s="47"/>
      <c r="B344" s="284" t="s">
        <v>291</v>
      </c>
      <c r="C344" s="44"/>
      <c r="D344" s="209"/>
      <c r="E344" s="209"/>
      <c r="F344" s="209"/>
      <c r="G344" s="209"/>
      <c r="H344" s="209"/>
      <c r="I344" s="209"/>
      <c r="J344" s="209"/>
      <c r="K344" s="209"/>
      <c r="L344" s="209"/>
      <c r="M344" s="209"/>
      <c r="N344" s="209"/>
      <c r="O344" s="209"/>
      <c r="P344" s="209"/>
      <c r="Q344" s="209"/>
      <c r="R344" s="209"/>
      <c r="S344" s="209"/>
      <c r="T344" s="209"/>
      <c r="U344" s="209"/>
      <c r="V344" s="209"/>
      <c r="W344" s="209"/>
      <c r="X344" s="207"/>
      <c r="Y344" s="210"/>
      <c r="Z344" s="208">
        <f>+AB64+AB63</f>
        <v>9998</v>
      </c>
      <c r="AA344" s="195"/>
      <c r="AB344" s="40"/>
      <c r="AC344" s="43"/>
      <c r="AD344" s="22"/>
    </row>
    <row r="345" spans="1:30" s="23" customFormat="1" x14ac:dyDescent="0.35">
      <c r="A345" s="47"/>
      <c r="B345" s="44" t="s">
        <v>103</v>
      </c>
      <c r="C345" s="44"/>
      <c r="D345" s="209"/>
      <c r="E345" s="209"/>
      <c r="F345" s="209"/>
      <c r="G345" s="209"/>
      <c r="H345" s="209"/>
      <c r="I345" s="209"/>
      <c r="J345" s="209"/>
      <c r="K345" s="209"/>
      <c r="L345" s="209"/>
      <c r="M345" s="209"/>
      <c r="N345" s="209"/>
      <c r="O345" s="209"/>
      <c r="P345" s="209"/>
      <c r="Q345" s="209"/>
      <c r="R345" s="209"/>
      <c r="S345" s="209"/>
      <c r="T345" s="209"/>
      <c r="U345" s="209"/>
      <c r="V345" s="209"/>
      <c r="W345" s="209"/>
      <c r="X345" s="207"/>
      <c r="Y345" s="210"/>
      <c r="Z345" s="208">
        <f>+Z343+Z344</f>
        <v>900000</v>
      </c>
      <c r="AA345" s="195"/>
      <c r="AB345" s="40"/>
      <c r="AC345" s="43"/>
      <c r="AD345" s="22"/>
    </row>
    <row r="346" spans="1:30" s="23" customFormat="1" x14ac:dyDescent="0.35">
      <c r="A346" s="47"/>
      <c r="B346" s="44" t="s">
        <v>235</v>
      </c>
      <c r="C346" s="40"/>
      <c r="D346" s="201"/>
      <c r="E346" s="201"/>
      <c r="F346" s="201"/>
      <c r="G346" s="201"/>
      <c r="H346" s="201"/>
      <c r="I346" s="201"/>
      <c r="J346" s="201"/>
      <c r="K346" s="201"/>
      <c r="L346" s="201"/>
      <c r="M346" s="201"/>
      <c r="N346" s="201"/>
      <c r="O346" s="201"/>
      <c r="P346" s="201"/>
      <c r="Q346" s="201"/>
      <c r="R346" s="201"/>
      <c r="S346" s="201"/>
      <c r="T346" s="201"/>
      <c r="U346" s="201"/>
      <c r="V346" s="201"/>
      <c r="W346" s="201"/>
      <c r="X346" s="207"/>
      <c r="Y346" s="195"/>
      <c r="Z346" s="208">
        <f>+AB66</f>
        <v>900000</v>
      </c>
      <c r="AA346" s="195"/>
      <c r="AB346" s="40"/>
      <c r="AC346" s="43"/>
      <c r="AD346" s="22"/>
    </row>
    <row r="347" spans="1:30" s="23" customFormat="1" x14ac:dyDescent="0.35">
      <c r="A347" s="47"/>
      <c r="B347" s="44"/>
      <c r="C347" s="40"/>
      <c r="D347" s="201"/>
      <c r="E347" s="201"/>
      <c r="F347" s="201"/>
      <c r="G347" s="201"/>
      <c r="H347" s="201"/>
      <c r="I347" s="201"/>
      <c r="J347" s="201"/>
      <c r="K347" s="201"/>
      <c r="L347" s="201"/>
      <c r="M347" s="201"/>
      <c r="N347" s="201"/>
      <c r="O347" s="201"/>
      <c r="P347" s="201"/>
      <c r="Q347" s="201"/>
      <c r="R347" s="201"/>
      <c r="S347" s="201"/>
      <c r="T347" s="201"/>
      <c r="U347" s="201"/>
      <c r="V347" s="201"/>
      <c r="W347" s="201"/>
      <c r="X347" s="207"/>
      <c r="Y347" s="195"/>
      <c r="Z347" s="208"/>
      <c r="AA347" s="195"/>
      <c r="AB347" s="40"/>
      <c r="AC347" s="43"/>
      <c r="AD347" s="22"/>
    </row>
    <row r="348" spans="1:30" s="23" customFormat="1" x14ac:dyDescent="0.35">
      <c r="A348" s="47"/>
      <c r="B348" s="44" t="s">
        <v>273</v>
      </c>
      <c r="C348" s="40"/>
      <c r="D348" s="201"/>
      <c r="E348" s="201"/>
      <c r="F348" s="201"/>
      <c r="G348" s="201"/>
      <c r="H348" s="201"/>
      <c r="I348" s="201"/>
      <c r="J348" s="201"/>
      <c r="K348" s="201"/>
      <c r="L348" s="201"/>
      <c r="M348" s="201"/>
      <c r="N348" s="201"/>
      <c r="O348" s="201"/>
      <c r="P348" s="201"/>
      <c r="Q348" s="201"/>
      <c r="R348" s="201"/>
      <c r="S348" s="201"/>
      <c r="T348" s="201"/>
      <c r="U348" s="201"/>
      <c r="V348" s="201"/>
      <c r="W348" s="201"/>
      <c r="X348" s="207"/>
      <c r="Y348" s="195"/>
      <c r="Z348" s="232">
        <f>(F31+H31+J31+L31+N31)/AB31</f>
        <v>1</v>
      </c>
      <c r="AA348" s="195"/>
      <c r="AB348" s="40"/>
      <c r="AC348" s="43"/>
      <c r="AD348" s="22"/>
    </row>
    <row r="349" spans="1:30" s="23" customFormat="1" x14ac:dyDescent="0.35">
      <c r="A349" s="18"/>
      <c r="B349" s="20"/>
      <c r="C349" s="20"/>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2"/>
      <c r="AA349" s="211"/>
      <c r="AB349" s="20"/>
      <c r="AC349" s="21"/>
      <c r="AD349" s="22"/>
    </row>
    <row r="350" spans="1:30" s="23" customFormat="1" x14ac:dyDescent="0.35">
      <c r="A350" s="18"/>
      <c r="B350" s="19" t="s">
        <v>58</v>
      </c>
      <c r="C350" s="20"/>
      <c r="D350" s="213" t="s">
        <v>62</v>
      </c>
      <c r="E350" s="19"/>
      <c r="F350" s="19" t="s">
        <v>63</v>
      </c>
      <c r="G350" s="20"/>
      <c r="H350" s="19"/>
      <c r="I350" s="20"/>
      <c r="J350" s="20"/>
      <c r="K350" s="20"/>
      <c r="L350" s="20"/>
      <c r="M350" s="20"/>
      <c r="N350" s="20"/>
      <c r="O350" s="20"/>
      <c r="P350" s="20"/>
      <c r="Q350" s="20"/>
      <c r="R350" s="20"/>
      <c r="S350" s="20"/>
      <c r="T350" s="20"/>
      <c r="U350" s="20"/>
      <c r="V350" s="20"/>
      <c r="W350" s="20"/>
      <c r="X350" s="20"/>
      <c r="Y350" s="20"/>
      <c r="Z350" s="20"/>
      <c r="AA350" s="20"/>
      <c r="AB350" s="20"/>
      <c r="AC350" s="21"/>
      <c r="AD350" s="22"/>
    </row>
    <row r="351" spans="1:30" s="23" customFormat="1" x14ac:dyDescent="0.35">
      <c r="A351" s="18"/>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2"/>
    </row>
    <row r="352" spans="1:30" s="23" customFormat="1" x14ac:dyDescent="0.35">
      <c r="A352" s="18"/>
      <c r="B352" s="19" t="s">
        <v>146</v>
      </c>
      <c r="C352" s="19"/>
      <c r="D352" s="214" t="s">
        <v>118</v>
      </c>
      <c r="E352" s="19"/>
      <c r="F352" s="19" t="s">
        <v>163</v>
      </c>
      <c r="G352" s="19"/>
      <c r="H352" s="19"/>
      <c r="I352" s="20"/>
      <c r="J352" s="20"/>
      <c r="K352" s="20"/>
      <c r="L352" s="20"/>
      <c r="M352" s="20"/>
      <c r="N352" s="20"/>
      <c r="O352" s="20"/>
      <c r="P352" s="20"/>
      <c r="Q352" s="20"/>
      <c r="R352" s="20"/>
      <c r="S352" s="20"/>
      <c r="T352" s="20"/>
      <c r="U352" s="20"/>
      <c r="V352" s="20"/>
      <c r="W352" s="20"/>
      <c r="X352" s="20"/>
      <c r="Y352" s="20"/>
      <c r="Z352" s="20"/>
      <c r="AA352" s="20"/>
      <c r="AB352" s="20"/>
      <c r="AC352" s="21"/>
      <c r="AD352" s="22"/>
    </row>
    <row r="353" spans="1:30" s="23" customFormat="1" x14ac:dyDescent="0.35">
      <c r="A353" s="18"/>
      <c r="B353" s="19" t="s">
        <v>147</v>
      </c>
      <c r="C353" s="19"/>
      <c r="D353" s="214" t="s">
        <v>94</v>
      </c>
      <c r="E353" s="19"/>
      <c r="F353" s="19" t="s">
        <v>164</v>
      </c>
      <c r="G353" s="19"/>
      <c r="H353" s="19"/>
      <c r="I353" s="20"/>
      <c r="J353" s="20"/>
      <c r="K353" s="20"/>
      <c r="L353" s="20"/>
      <c r="M353" s="20"/>
      <c r="N353" s="20"/>
      <c r="O353" s="20"/>
      <c r="P353" s="20"/>
      <c r="Q353" s="20"/>
      <c r="R353" s="20"/>
      <c r="S353" s="20"/>
      <c r="T353" s="20"/>
      <c r="U353" s="20"/>
      <c r="V353" s="20"/>
      <c r="W353" s="20"/>
      <c r="X353" s="20"/>
      <c r="Y353" s="20"/>
      <c r="Z353" s="20"/>
      <c r="AA353" s="20"/>
      <c r="AB353" s="20"/>
      <c r="AC353" s="21"/>
      <c r="AD353" s="22"/>
    </row>
    <row r="354" spans="1:30" s="23" customFormat="1" x14ac:dyDescent="0.35">
      <c r="A354" s="18"/>
      <c r="B354" s="19"/>
      <c r="C354" s="19"/>
      <c r="D354" s="214"/>
      <c r="E354" s="19"/>
      <c r="F354" s="19"/>
      <c r="G354" s="19"/>
      <c r="H354" s="19"/>
      <c r="I354" s="20"/>
      <c r="J354" s="20"/>
      <c r="K354" s="20"/>
      <c r="L354" s="20"/>
      <c r="M354" s="20"/>
      <c r="N354" s="20"/>
      <c r="O354" s="20"/>
      <c r="P354" s="20"/>
      <c r="Q354" s="20"/>
      <c r="R354" s="20"/>
      <c r="S354" s="20"/>
      <c r="T354" s="20"/>
      <c r="U354" s="20"/>
      <c r="V354" s="20"/>
      <c r="W354" s="20"/>
      <c r="X354" s="20"/>
      <c r="Y354" s="20"/>
      <c r="Z354" s="20"/>
      <c r="AA354" s="20"/>
      <c r="AB354" s="20"/>
      <c r="AC354" s="21"/>
      <c r="AD354" s="22"/>
    </row>
    <row r="355" spans="1:30" x14ac:dyDescent="0.35">
      <c r="A355" s="215"/>
      <c r="B355" s="243"/>
      <c r="C355" s="216"/>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c r="AA355" s="217"/>
      <c r="AB355" s="217"/>
      <c r="AC355" s="218"/>
      <c r="AD355" s="5"/>
    </row>
    <row r="356" spans="1:30" ht="18.5" x14ac:dyDescent="0.45">
      <c r="A356" s="215"/>
      <c r="B356" s="244" t="s">
        <v>105</v>
      </c>
      <c r="C356" s="216"/>
      <c r="D356" s="217"/>
      <c r="E356" s="217"/>
      <c r="F356" s="217"/>
      <c r="G356" s="217"/>
      <c r="H356" s="217"/>
      <c r="I356" s="217"/>
      <c r="J356" s="217"/>
      <c r="K356" s="217"/>
      <c r="L356" s="217"/>
      <c r="M356" s="217"/>
      <c r="N356" s="217"/>
      <c r="O356" s="217"/>
      <c r="P356" s="245" t="s">
        <v>162</v>
      </c>
      <c r="Q356" s="217"/>
      <c r="R356" s="217"/>
      <c r="S356" s="217"/>
      <c r="T356" s="217"/>
      <c r="U356" s="217"/>
      <c r="V356" s="217"/>
      <c r="W356" s="217"/>
      <c r="X356" s="217"/>
      <c r="Y356" s="217"/>
      <c r="Z356" s="217"/>
      <c r="AA356" s="217"/>
      <c r="AB356" s="217"/>
      <c r="AC356" s="218"/>
      <c r="AD356" s="5"/>
    </row>
    <row r="357" spans="1:30" ht="18.5" x14ac:dyDescent="0.45">
      <c r="A357" s="215"/>
      <c r="B357" s="244"/>
      <c r="C357" s="216"/>
      <c r="D357" s="217"/>
      <c r="E357" s="217"/>
      <c r="F357" s="217"/>
      <c r="G357" s="217"/>
      <c r="H357" s="217"/>
      <c r="I357" s="217"/>
      <c r="J357" s="217"/>
      <c r="K357" s="217"/>
      <c r="L357" s="217"/>
      <c r="M357" s="217"/>
      <c r="N357" s="217"/>
      <c r="O357" s="217"/>
      <c r="P357" s="245"/>
      <c r="Q357" s="217"/>
      <c r="R357" s="217"/>
      <c r="S357" s="217"/>
      <c r="T357" s="217"/>
      <c r="U357" s="217"/>
      <c r="V357" s="217"/>
      <c r="W357" s="217"/>
      <c r="X357" s="217"/>
      <c r="Y357" s="217"/>
      <c r="Z357" s="217"/>
      <c r="AA357" s="217"/>
      <c r="AB357" s="217"/>
      <c r="AC357" s="218"/>
      <c r="AD357" s="5"/>
    </row>
    <row r="358" spans="1:30" ht="19" thickBot="1" x14ac:dyDescent="0.5">
      <c r="A358" s="215"/>
      <c r="B358" s="219" t="str">
        <f>B243</f>
        <v>PM29 INVESTOR REPORT QUARTER ENDING FEBRUARY 2024</v>
      </c>
      <c r="C358" s="216"/>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c r="AA358" s="217"/>
      <c r="AB358" s="217"/>
      <c r="AC358" s="220"/>
      <c r="AD358" s="5"/>
    </row>
    <row r="359" spans="1:30" x14ac:dyDescent="0.35">
      <c r="A359" s="221"/>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row>
    <row r="360" spans="1:30" x14ac:dyDescent="0.35">
      <c r="B360" s="257" t="s">
        <v>318</v>
      </c>
    </row>
    <row r="361" spans="1:30" x14ac:dyDescent="0.35">
      <c r="B361" s="249" t="s">
        <v>325</v>
      </c>
    </row>
    <row r="362" spans="1:30" x14ac:dyDescent="0.35">
      <c r="B362" s="249" t="s">
        <v>343</v>
      </c>
    </row>
    <row r="363" spans="1:30" x14ac:dyDescent="0.35">
      <c r="B363" s="249"/>
    </row>
    <row r="364" spans="1:30" x14ac:dyDescent="0.35">
      <c r="B364" s="290" t="s">
        <v>332</v>
      </c>
    </row>
    <row r="365" spans="1:30" x14ac:dyDescent="0.35">
      <c r="B365" s="249" t="s">
        <v>326</v>
      </c>
    </row>
    <row r="366" spans="1:30" x14ac:dyDescent="0.35">
      <c r="B366" s="249" t="s">
        <v>333</v>
      </c>
    </row>
    <row r="367" spans="1:30" x14ac:dyDescent="0.35">
      <c r="B367" s="249" t="s">
        <v>334</v>
      </c>
    </row>
    <row r="368" spans="1:30" x14ac:dyDescent="0.35">
      <c r="B368" s="249" t="s">
        <v>331</v>
      </c>
    </row>
    <row r="369" spans="2:19" x14ac:dyDescent="0.35">
      <c r="B369" s="249"/>
    </row>
    <row r="370" spans="2:19" x14ac:dyDescent="0.35">
      <c r="B370" s="249" t="s">
        <v>342</v>
      </c>
    </row>
    <row r="371" spans="2:19" x14ac:dyDescent="0.35">
      <c r="B371" s="249"/>
    </row>
    <row r="372" spans="2:19" x14ac:dyDescent="0.35">
      <c r="B372" s="249" t="s">
        <v>337</v>
      </c>
    </row>
    <row r="373" spans="2:19" x14ac:dyDescent="0.35">
      <c r="B373" s="249" t="s">
        <v>330</v>
      </c>
    </row>
    <row r="374" spans="2:19" x14ac:dyDescent="0.35">
      <c r="B374" s="257"/>
    </row>
    <row r="375" spans="2:19" x14ac:dyDescent="0.35">
      <c r="B375" s="249"/>
    </row>
    <row r="376" spans="2:19" x14ac:dyDescent="0.35">
      <c r="B376" s="249"/>
      <c r="C376" s="250"/>
      <c r="D376" s="250"/>
      <c r="E376" s="250"/>
      <c r="F376" s="250"/>
      <c r="G376" s="250"/>
      <c r="H376" s="250"/>
      <c r="I376" s="250"/>
      <c r="J376" s="250"/>
      <c r="K376" s="250"/>
      <c r="L376" s="250"/>
      <c r="M376" s="250"/>
      <c r="N376" s="250"/>
      <c r="O376" s="250"/>
      <c r="P376" s="250"/>
      <c r="Q376" s="250"/>
      <c r="R376" s="250"/>
      <c r="S376" s="250"/>
    </row>
    <row r="377" spans="2:19" x14ac:dyDescent="0.35">
      <c r="C377" s="250"/>
      <c r="D377" s="250"/>
      <c r="E377" s="250"/>
      <c r="F377" s="250"/>
      <c r="G377" s="250"/>
      <c r="H377" s="250"/>
      <c r="I377" s="250"/>
      <c r="J377" s="250"/>
      <c r="K377" s="250"/>
      <c r="L377" s="250"/>
      <c r="M377" s="250"/>
      <c r="N377" s="250"/>
      <c r="O377" s="250"/>
      <c r="P377" s="250"/>
      <c r="Q377" s="250"/>
      <c r="R377" s="250"/>
      <c r="S377" s="250"/>
    </row>
  </sheetData>
  <hyperlinks>
    <hyperlink ref="K9" r:id="rId1" display="http://www.paragon-group.co.uk" xr:uid="{9BFB72FD-D82D-4F69-8AB4-F1EA6139ED8C}"/>
    <hyperlink ref="P356" r:id="rId2" xr:uid="{9812E791-46AD-484F-91CC-25D4681EE905}"/>
    <hyperlink ref="P283" r:id="rId3" xr:uid="{5B519208-97A1-4915-A764-EEC78CF4907C}"/>
  </hyperlinks>
  <printOptions horizontalCentered="1" verticalCentered="1"/>
  <pageMargins left="0.19685039370078741" right="0.19685039370078741" top="0.27559055118110237" bottom="0.27559055118110237" header="0" footer="0"/>
  <pageSetup scale="33" orientation="landscape" r:id="rId4"/>
  <headerFooter alignWithMargins="0"/>
  <rowBreaks count="3" manualBreakCount="3">
    <brk id="53" max="18" man="1"/>
    <brk id="134" max="18" man="1"/>
    <brk id="243" max="18" man="1"/>
  </rowBreaks>
  <colBreaks count="1" manualBreakCount="1">
    <brk id="29" max="299"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November 23</vt:lpstr>
      <vt:lpstr>February 24</vt:lpstr>
      <vt:lpstr>'February 24'!_1PAGE_1</vt:lpstr>
      <vt:lpstr>'November 23'!_1PAGE_1</vt:lpstr>
      <vt:lpstr>'February 24'!_3PAGE_2</vt:lpstr>
      <vt:lpstr>'November 23'!_3PAGE_2</vt:lpstr>
      <vt:lpstr>'February 24'!_5PAGE_3</vt:lpstr>
      <vt:lpstr>'November 23'!_5PAGE_3</vt:lpstr>
      <vt:lpstr>'February 24'!_7PAGE_4</vt:lpstr>
      <vt:lpstr>'November 23'!_7PAGE_4</vt:lpstr>
      <vt:lpstr>'February 24'!Print_Area</vt:lpstr>
      <vt:lpstr>'November 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2019-11-26T09:11:43Z</cp:lastPrinted>
  <dcterms:created xsi:type="dcterms:W3CDTF">2003-11-18T07:58:35Z</dcterms:created>
  <dcterms:modified xsi:type="dcterms:W3CDTF">2024-04-25T11:31:16Z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tention Period">
    <vt:lpwstr>Keep</vt:lpwstr>
  </property>
</Properties>
</file>