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Jun00" sheetId="1" r:id="rId1"/>
    <sheet name="Sep00" sheetId="2" r:id="rId2"/>
    <sheet name="Dec00" sheetId="3" r:id="rId3"/>
    <sheet name="March 01" sheetId="4" r:id="rId4"/>
    <sheet name="June 01" sheetId="5" r:id="rId5"/>
    <sheet name="Sep 01" sheetId="6" r:id="rId6"/>
  </sheets>
  <definedNames>
    <definedName name="PAGE1">'Sep 01'!$A$1:$M$47</definedName>
    <definedName name="PAGE2">'Sep 01'!$A$48:$M$97</definedName>
    <definedName name="PAGE3">'Sep 01'!$A$98:$M$144</definedName>
    <definedName name="PAGE4">'Sep 01'!$A$145:$M$187</definedName>
    <definedName name="_xlnm.Print_Area">'Sep 01'!$A$1:$M$47</definedName>
  </definedNames>
  <calcPr calcMode="autoNoTable" fullCalcOnLoad="1" iterate="1" iterateCount="1" iterateDelta="0"/>
</workbook>
</file>

<file path=xl/sharedStrings.xml><?xml version="1.0" encoding="utf-8"?>
<sst xmlns="http://schemas.openxmlformats.org/spreadsheetml/2006/main" count="1376" uniqueCount="211">
  <si>
    <t>Homer Finance (No. 3) PLC</t>
  </si>
  <si>
    <t>This performance report is issued by Paragon Finance PLC for and on behalf of Homer Finance (No.3)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</si>
  <si>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</si>
  <si>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</si>
  <si>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</si>
  <si>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</si>
  <si>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</si>
  <si>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</si>
  <si>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</si>
  <si>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</si>
  <si>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</si>
  <si>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</si>
  <si>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</si>
  <si>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</si>
  <si>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</si>
  <si>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</si>
  <si>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</si>
  <si>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</si>
  <si>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</si>
  <si>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</si>
  <si>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</si>
  <si>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</si>
  <si>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</si>
  <si>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Mezz Notes as a percentage Class A Notes at issue</t>
  </si>
  <si>
    <t>Outstanding Mezz Notes as a percentage of Outstanding Class A Notes</t>
  </si>
  <si>
    <t>Determination Event for Paying Mezzanine Notes</t>
  </si>
  <si>
    <t>Interest Payment Cycle</t>
  </si>
  <si>
    <t>Interest Payment Date</t>
  </si>
  <si>
    <t>Previous Interest Period (No. of Days)</t>
  </si>
  <si>
    <t>Current Interest Period (No. of Days)</t>
  </si>
  <si>
    <t>Interest Calculated on</t>
  </si>
  <si>
    <t>Record Date</t>
  </si>
  <si>
    <t>Asset Movements</t>
  </si>
  <si>
    <t>Mortgages</t>
  </si>
  <si>
    <t>Current Principal Balance (£'000)</t>
  </si>
  <si>
    <t>Accrued Arrears and Interest Sold to Issuer (£'000)</t>
  </si>
  <si>
    <t>Total (£'000)</t>
  </si>
  <si>
    <t>Consumer Loans</t>
  </si>
  <si>
    <t>Credit Enhancement</t>
  </si>
  <si>
    <t>Escrow</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</si>
  <si>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</si>
  <si>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</si>
  <si>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</si>
  <si>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</si>
  <si>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</si>
  <si>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</si>
  <si>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</si>
  <si>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</si>
  <si>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</si>
  <si>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</si>
  <si>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</si>
  <si>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</si>
  <si>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</si>
  <si>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</si>
  <si>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</si>
  <si>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</si>
  <si>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Third Party payments for Corporation Tax and VAT</t>
  </si>
  <si>
    <t>Mezz Note Interest</t>
  </si>
  <si>
    <t>First Loss Fund  replenishments</t>
  </si>
  <si>
    <t>PDL replenishment</t>
  </si>
  <si>
    <t>Fee Letter</t>
  </si>
  <si>
    <t>Cap/Swap Retention fund</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</si>
  <si>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</si>
  <si>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</si>
  <si>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</si>
  <si>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</si>
  <si>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</si>
  <si>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</si>
  <si>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</si>
  <si>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</si>
  <si>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</si>
  <si>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</si>
  <si>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</si>
  <si>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</si>
  <si>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</si>
  <si>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</si>
  <si>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</si>
  <si>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</si>
  <si>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</si>
  <si>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</si>
  <si>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</si>
  <si>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</si>
  <si>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</si>
  <si>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</si>
  <si>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</si>
  <si>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</si>
  <si>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</si>
  <si>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</si>
  <si>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</si>
  <si>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</si>
  <si>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</si>
  <si>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</si>
  <si>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</si>
  <si>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</si>
  <si>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</si>
  <si>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</si>
  <si>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</si>
  <si>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</si>
  <si>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</si>
  <si>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</si>
  <si>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</si>
  <si>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Mezz Notes (at last Interest Payment Date)</t>
  </si>
  <si>
    <t xml:space="preserve">Cover Ratio for Mezz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</si>
  <si>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</si>
  <si>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</si>
  <si>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</si>
  <si>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</si>
  <si>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</si>
  <si>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</si>
  <si>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</si>
  <si>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t>
  </si>
  <si>
    <t>Original Weighted Average Maturity</t>
  </si>
  <si>
    <t>Current Weighted Average Maturity</t>
  </si>
  <si>
    <t>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</si>
  <si>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</si>
  <si>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</si>
  <si>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</si>
  <si>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</si>
  <si>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</si>
  <si>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</si>
  <si>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</si>
  <si>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</si>
  <si>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</si>
  <si>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</si>
  <si>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</si>
  <si>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</si>
  <si>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</si>
  <si>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</si>
  <si>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</si>
  <si>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</si>
  <si>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</si>
  <si>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</si>
  <si>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</si>
  <si>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</si>
  <si>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</si>
  <si>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</si>
  <si>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A3/Mezz</t>
  </si>
  <si>
    <t>Pool Factors</t>
  </si>
  <si>
    <t>As at Closing</t>
  </si>
  <si>
    <t>PDD =</t>
  </si>
  <si>
    <t>Class A1 Notes</t>
  </si>
  <si>
    <t>Aaa</t>
  </si>
  <si>
    <t>XS0051331733</t>
  </si>
  <si>
    <t>15 bp</t>
  </si>
  <si>
    <t>N/A</t>
  </si>
  <si>
    <t>30 June 1997</t>
  </si>
  <si>
    <t>50 bp</t>
  </si>
  <si>
    <t>Last Quarter Balance</t>
  </si>
  <si>
    <t>Tel.</t>
  </si>
  <si>
    <t>0121 712 3894</t>
  </si>
  <si>
    <t>0121 712 2459</t>
  </si>
  <si>
    <t>Class A2 Notes</t>
  </si>
  <si>
    <t>XS0051331816</t>
  </si>
  <si>
    <t>20 bp</t>
  </si>
  <si>
    <t>31 December 2001</t>
  </si>
  <si>
    <t>75 bp</t>
  </si>
  <si>
    <t>This Quarter Redemptions and Repayments</t>
  </si>
  <si>
    <t>E-mail</t>
  </si>
  <si>
    <t>jharvey@paragon-group.co.uk</t>
  </si>
  <si>
    <t>jgiles@paragon-group.co.uk</t>
  </si>
  <si>
    <t>Class A3 Notes</t>
  </si>
  <si>
    <t>XS0051332038</t>
  </si>
  <si>
    <t>32.5 bp</t>
  </si>
  <si>
    <t>30 June 2002</t>
  </si>
  <si>
    <t>Additions this quarter</t>
  </si>
  <si>
    <t>DFA's</t>
  </si>
  <si>
    <t>No.</t>
  </si>
  <si>
    <t>%</t>
  </si>
  <si>
    <t>Senior/Subordinate</t>
  </si>
  <si>
    <t>Mezz Notes</t>
  </si>
  <si>
    <t>A2</t>
  </si>
  <si>
    <t>XS0051332111</t>
  </si>
  <si>
    <t>90 bp</t>
  </si>
  <si>
    <t>200 bp</t>
  </si>
  <si>
    <t>Repurchases this quarter</t>
  </si>
  <si>
    <t>Principal (£'000)</t>
  </si>
  <si>
    <t>MFA's</t>
  </si>
  <si>
    <t>n/a</t>
  </si>
  <si>
    <t>June 2036</t>
  </si>
  <si>
    <t>£'000 Value</t>
  </si>
  <si>
    <t>£'000 Principal</t>
  </si>
  <si>
    <t>years</t>
  </si>
  <si>
    <t>HF3 PLC</t>
  </si>
  <si>
    <t>June 1994</t>
  </si>
  <si>
    <t xml:space="preserve"> 17 July 2000</t>
  </si>
  <si>
    <t>Sept 1999</t>
  </si>
  <si>
    <t>Quarterly</t>
  </si>
  <si>
    <t>ACTUAL/366</t>
  </si>
  <si>
    <t>Current Principal Outstanding</t>
  </si>
  <si>
    <t>Revenue (£'000)</t>
  </si>
  <si>
    <t>Total</t>
  </si>
  <si>
    <t>x</t>
  </si>
  <si>
    <t>{EDIT-GOTO PAGE1}</t>
  </si>
  <si>
    <t>{PRINT "SELECTION";1;9999;1;1}</t>
  </si>
  <si>
    <t>{EDIT-GOTO PAGE2}</t>
  </si>
  <si>
    <t>{EDIT-GOTO PAGE3}</t>
  </si>
  <si>
    <t>{EDIT-GOTO PAGE4}</t>
  </si>
  <si>
    <t>0121 712 2315</t>
  </si>
  <si>
    <t>16 October 2000</t>
  </si>
  <si>
    <t>16 January 2001</t>
  </si>
  <si>
    <t>Originator % at Closing</t>
  </si>
  <si>
    <t xml:space="preserve">Originator % at the Quarter End </t>
  </si>
  <si>
    <t>Recoveries (Cumulative)</t>
  </si>
  <si>
    <t>NHL</t>
  </si>
  <si>
    <t>20 April 2001</t>
  </si>
  <si>
    <t>ACTUAL/365</t>
  </si>
  <si>
    <t>Recoveries</t>
  </si>
  <si>
    <t>24 July 2001</t>
  </si>
  <si>
    <t>Quarterly Prepayment Rate</t>
  </si>
  <si>
    <t>Life Time Prepayment  Rate</t>
  </si>
  <si>
    <t>26 October 2001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</si>
</sst>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0.000000"/>
    <numFmt numFmtId="166" formatCode="0.00000%"/>
    <numFmt numFmtId="167" formatCode="#,##0.0"/>
    <numFmt numFmtId="168" formatCode="0.0%"/>
  </numFmts>
  <fonts count="24">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u val="single"/>
      <sz val="12"/>
      <color indexed="29"/>
      <name val="Times New Roman"/>
      <family val="0"/>
    </font>
    <font>
      <b/>
      <sz val="12"/>
      <color indexed="8"/>
      <name val="Times New Roman"/>
      <family val="0"/>
    </font>
    <font>
      <b/>
      <u val="single"/>
      <sz val="12"/>
      <color indexed="8"/>
      <name val="Times New Roman"/>
      <family val="0"/>
    </font>
    <font>
      <sz val="10"/>
      <name val="Times New Roman"/>
      <family val="0"/>
    </font>
    <font>
      <b/>
      <sz val="12"/>
      <color indexed="12"/>
      <name val="Arial MT"/>
      <family val="0"/>
    </font>
    <font>
      <sz val="12"/>
      <color indexed="12"/>
      <name val="Arial"/>
      <family val="0"/>
    </font>
    <font>
      <b/>
      <sz val="12"/>
      <name val="Arial"/>
      <family val="0"/>
    </font>
  </fonts>
  <fills count="3">
    <fill>
      <patternFill/>
    </fill>
    <fill>
      <patternFill patternType="gray125"/>
    </fill>
    <fill>
      <patternFill patternType="solid">
        <fgColor indexed="26"/>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0">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15" fillId="2" borderId="5" xfId="0" applyNumberFormat="1" applyFont="1" applyFill="1" applyAlignment="1">
      <alignment/>
    </xf>
    <xf numFmtId="0" fontId="4" fillId="2" borderId="5" xfId="0" applyNumberFormat="1" applyFont="1" applyFill="1" applyAlignment="1">
      <alignment horizontal="center"/>
    </xf>
    <xf numFmtId="0" fontId="4" fillId="2" borderId="4" xfId="0" applyNumberFormat="1" applyFont="1" applyFill="1" applyAlignment="1">
      <alignment vertical="center"/>
    </xf>
    <xf numFmtId="0" fontId="4" fillId="2" borderId="5" xfId="0" applyNumberFormat="1" applyFont="1" applyFill="1" applyAlignment="1">
      <alignment vertical="center"/>
    </xf>
    <xf numFmtId="164" fontId="4" fillId="2" borderId="5" xfId="0" applyNumberFormat="1" applyFont="1" applyFill="1" applyAlignment="1">
      <alignment horizontal="center" vertical="center"/>
    </xf>
    <xf numFmtId="164" fontId="4" fillId="2" borderId="5" xfId="0" applyNumberFormat="1" applyFont="1" applyFill="1" applyAlignment="1">
      <alignment vertical="center"/>
    </xf>
    <xf numFmtId="164" fontId="0" fillId="2" borderId="5" xfId="0" applyNumberFormat="1" applyFont="1" applyFill="1" applyAlignment="1">
      <alignment vertical="center"/>
    </xf>
    <xf numFmtId="3" fontId="4" fillId="2" borderId="5" xfId="0" applyNumberFormat="1" applyFont="1" applyFill="1" applyAlignment="1">
      <alignment vertical="center"/>
    </xf>
    <xf numFmtId="0" fontId="0" fillId="0" borderId="3" xfId="0" applyNumberFormat="1" applyFont="1" applyAlignment="1">
      <alignment vertical="center"/>
    </xf>
    <xf numFmtId="0" fontId="0" fillId="0" borderId="0" xfId="0" applyNumberFormat="1" applyFont="1" applyAlignment="1">
      <alignment vertical="center"/>
    </xf>
    <xf numFmtId="165" fontId="4" fillId="2" borderId="5" xfId="0" applyNumberFormat="1" applyFont="1" applyFill="1" applyAlignment="1">
      <alignment vertical="center"/>
    </xf>
    <xf numFmtId="0" fontId="12" fillId="2" borderId="4" xfId="0" applyNumberFormat="1" applyFont="1" applyFill="1" applyAlignment="1">
      <alignment vertical="center"/>
    </xf>
    <xf numFmtId="0" fontId="12" fillId="2" borderId="5" xfId="0" applyNumberFormat="1" applyFont="1" applyFill="1" applyAlignment="1">
      <alignment vertical="center"/>
    </xf>
    <xf numFmtId="164" fontId="12" fillId="2" borderId="5" xfId="0" applyNumberFormat="1" applyFont="1" applyFill="1" applyAlignment="1">
      <alignment horizontal="center" vertical="center"/>
    </xf>
    <xf numFmtId="164" fontId="12" fillId="2" borderId="5" xfId="0" applyNumberFormat="1" applyFont="1" applyFill="1" applyAlignment="1">
      <alignment vertical="center"/>
    </xf>
    <xf numFmtId="164" fontId="15" fillId="2" borderId="5" xfId="0" applyNumberFormat="1" applyFont="1" applyFill="1" applyAlignment="1">
      <alignment vertical="center"/>
    </xf>
    <xf numFmtId="0" fontId="4" fillId="2" borderId="5" xfId="0" applyNumberFormat="1" applyFont="1" applyFill="1" applyAlignment="1">
      <alignment horizontal="center" vertical="center"/>
    </xf>
    <xf numFmtId="0" fontId="0" fillId="2" borderId="5" xfId="0" applyNumberFormat="1" applyFont="1" applyFill="1" applyAlignment="1">
      <alignment vertical="center"/>
    </xf>
    <xf numFmtId="166"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164" fontId="4" fillId="2" borderId="5" xfId="0" applyNumberFormat="1" applyFont="1" applyFill="1" applyAlignment="1">
      <alignment horizontal="center"/>
    </xf>
    <xf numFmtId="4" fontId="4" fillId="2" borderId="5" xfId="0" applyNumberFormat="1" applyFont="1" applyFill="1" applyAlignment="1">
      <alignment horizontal="center"/>
    </xf>
    <xf numFmtId="0" fontId="12" fillId="2" borderId="4" xfId="0" applyNumberFormat="1" applyFont="1" applyFill="1" applyAlignment="1">
      <alignment/>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0" fontId="15" fillId="0" borderId="3" xfId="0" applyNumberFormat="1" applyFont="1" applyAlignment="1">
      <alignment/>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0" fontId="8" fillId="2" borderId="0" xfId="0" applyNumberFormat="1" applyFont="1" applyFill="1" applyAlignment="1">
      <alignment horizontal="center" vertical="top" wrapText="1"/>
    </xf>
    <xf numFmtId="4" fontId="8" fillId="2" borderId="0" xfId="0" applyNumberFormat="1" applyFont="1" applyFill="1" applyAlignment="1">
      <alignment horizontal="center" vertical="top" wrapText="1"/>
    </xf>
    <xf numFmtId="3" fontId="4" fillId="2" borderId="5" xfId="0" applyNumberFormat="1" applyFont="1" applyFill="1" applyAlignment="1">
      <alignment/>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0" fontId="0" fillId="0" borderId="3" xfId="0" applyNumberFormat="1" applyFont="1" applyAlignment="1">
      <alignment/>
    </xf>
    <xf numFmtId="3" fontId="0" fillId="0" borderId="3" xfId="0" applyNumberFormat="1" applyFont="1" applyAlignment="1">
      <alignment/>
    </xf>
    <xf numFmtId="15" fontId="4" fillId="2" borderId="5" xfId="0" applyNumberFormat="1" applyFont="1" applyFill="1" applyAlignment="1">
      <alignment/>
    </xf>
    <xf numFmtId="0" fontId="17"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0" fontId="14" fillId="2" borderId="2" xfId="0" applyNumberFormat="1" applyFont="1" applyFill="1" applyAlignment="1">
      <alignment/>
    </xf>
    <xf numFmtId="0" fontId="11" fillId="2" borderId="2" xfId="0" applyNumberFormat="1" applyFont="1" applyFill="1" applyAlignment="1">
      <alignment/>
    </xf>
    <xf numFmtId="0" fontId="17" fillId="2" borderId="0"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6" fillId="2" borderId="5" xfId="0" applyNumberFormat="1" applyFont="1" applyFill="1" applyAlignment="1">
      <alignment horizontal="center"/>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4" fillId="2" borderId="0" xfId="0" applyNumberFormat="1" applyFont="1" applyFill="1" applyAlignment="1">
      <alignment/>
    </xf>
    <xf numFmtId="0" fontId="16" fillId="2" borderId="5" xfId="0" applyNumberFormat="1" applyFont="1" applyFill="1" applyAlignment="1">
      <alignment horizontal="right"/>
    </xf>
    <xf numFmtId="2" fontId="16" fillId="2" borderId="5" xfId="0" applyNumberFormat="1" applyFont="1" applyFill="1" applyAlignment="1">
      <alignment horizontal="right"/>
    </xf>
    <xf numFmtId="0" fontId="13" fillId="2" borderId="1"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13" fillId="2" borderId="2" xfId="0" applyNumberFormat="1" applyFont="1" applyFill="1" applyAlignment="1">
      <alignment/>
    </xf>
    <xf numFmtId="0" fontId="4" fillId="0" borderId="3" xfId="0" applyNumberFormat="1" applyFont="1" applyAlignment="1">
      <alignment/>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167"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68" fontId="16" fillId="2" borderId="5" xfId="0" applyNumberFormat="1" applyFont="1" applyFill="1" applyAlignment="1">
      <alignment/>
    </xf>
    <xf numFmtId="168" fontId="4" fillId="2" borderId="5" xfId="0" applyNumberFormat="1" applyFont="1" applyFill="1" applyAlignment="1">
      <alignment/>
    </xf>
    <xf numFmtId="10" fontId="16"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0" fillId="2" borderId="3" xfId="0" applyNumberFormat="1" applyFont="1" applyFill="1" applyAlignment="1">
      <alignment/>
    </xf>
    <xf numFmtId="0" fontId="21" fillId="2" borderId="0" xfId="0" applyNumberFormat="1" applyFont="1" applyFill="1" applyAlignment="1">
      <alignment horizontal="center"/>
    </xf>
    <xf numFmtId="0" fontId="22" fillId="2" borderId="0" xfId="0" applyNumberFormat="1" applyFont="1" applyFill="1" applyAlignment="1">
      <alignment/>
    </xf>
    <xf numFmtId="0" fontId="23"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Alignment="1">
      <alignment/>
    </xf>
    <xf numFmtId="0" fontId="0" fillId="0" borderId="3" xfId="0" applyNumberFormat="1" applyAlignment="1">
      <alignment/>
    </xf>
    <xf numFmtId="9" fontId="12" fillId="2" borderId="0"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7"/>
  <sheetViews>
    <sheetView tabSelected="1" showOutlineSymbols="0" zoomScale="70" zoomScaleNormal="70" workbookViewId="0" topLeftCell="A1">
      <selection activeCell="A8" sqref="A8"/>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4453125" style="1" customWidth="1"/>
    <col min="14" max="16384" width="9.6640625" style="1" customWidth="1"/>
  </cols>
  <sheetData>
    <row r="1" spans="1:17" ht="20.25">
      <c r="A1" s="2"/>
      <c r="B1" s="3" t="s">
        <v>0</v>
      </c>
      <c r="C1" s="4"/>
      <c r="D1" s="5"/>
      <c r="E1" s="5"/>
      <c r="F1" s="5"/>
      <c r="G1" s="5"/>
      <c r="H1" s="5"/>
      <c r="I1" s="5"/>
      <c r="J1" s="5"/>
      <c r="K1" s="5"/>
      <c r="L1" s="5"/>
      <c r="M1" s="5"/>
      <c r="N1" s="6"/>
      <c r="O1" s="7"/>
      <c r="P1" s="7"/>
      <c r="Q1" s="7" t="s">
        <v>192</v>
      </c>
    </row>
    <row r="2" spans="1:17" ht="15.75">
      <c r="A2" s="8"/>
      <c r="B2" s="9"/>
      <c r="C2" s="9"/>
      <c r="D2" s="10"/>
      <c r="E2" s="10"/>
      <c r="F2" s="10"/>
      <c r="G2" s="10"/>
      <c r="H2" s="10"/>
      <c r="I2" s="10"/>
      <c r="J2" s="10"/>
      <c r="K2" s="10"/>
      <c r="L2" s="10"/>
      <c r="M2" s="10"/>
      <c r="N2" s="6"/>
      <c r="O2" s="7"/>
      <c r="P2" s="7"/>
      <c r="Q2" s="7" t="s">
        <v>193</v>
      </c>
    </row>
    <row r="3" spans="1:17" ht="15.75">
      <c r="A3" s="11"/>
      <c r="B3" s="12" t="s">
        <v>1</v>
      </c>
      <c r="C3" s="10"/>
      <c r="D3" s="10"/>
      <c r="E3" s="10"/>
      <c r="F3" s="10"/>
      <c r="G3" s="10"/>
      <c r="H3" s="10"/>
      <c r="I3" s="10"/>
      <c r="J3" s="10"/>
      <c r="K3" s="10"/>
      <c r="L3" s="10"/>
      <c r="M3" s="10"/>
      <c r="N3" s="6"/>
      <c r="O3" s="7"/>
      <c r="P3" s="7"/>
      <c r="Q3" s="7" t="s">
        <v>194</v>
      </c>
    </row>
    <row r="4" spans="1:17" ht="15.75">
      <c r="A4" s="8"/>
      <c r="B4" s="9"/>
      <c r="C4" s="9"/>
      <c r="D4" s="10"/>
      <c r="E4" s="10"/>
      <c r="F4" s="10"/>
      <c r="G4" s="10"/>
      <c r="H4" s="10"/>
      <c r="I4" s="10"/>
      <c r="J4" s="10"/>
      <c r="K4" s="10"/>
      <c r="L4" s="10"/>
      <c r="M4" s="10"/>
      <c r="N4" s="6"/>
      <c r="O4" s="7"/>
      <c r="P4" s="7"/>
      <c r="Q4" s="7" t="s">
        <v>193</v>
      </c>
    </row>
    <row r="5" spans="1:17" ht="12" customHeight="1">
      <c r="A5" s="8"/>
      <c r="B5" s="13" t="s">
        <v>2</v>
      </c>
      <c r="C5" s="14"/>
      <c r="D5" s="10"/>
      <c r="E5" s="10"/>
      <c r="F5" s="10"/>
      <c r="G5" s="10"/>
      <c r="H5" s="10"/>
      <c r="I5" s="10"/>
      <c r="J5" s="10"/>
      <c r="K5" s="10"/>
      <c r="L5" s="10"/>
      <c r="M5" s="10"/>
      <c r="N5" s="6"/>
      <c r="O5" s="7"/>
      <c r="P5" s="7"/>
      <c r="Q5" s="7" t="s">
        <v>195</v>
      </c>
    </row>
    <row r="6" spans="1:17" ht="12" customHeight="1">
      <c r="A6" s="8"/>
      <c r="B6" s="13" t="s">
        <v>3</v>
      </c>
      <c r="C6" s="14"/>
      <c r="D6" s="10"/>
      <c r="E6" s="10"/>
      <c r="F6" s="10"/>
      <c r="G6" s="10"/>
      <c r="H6" s="10"/>
      <c r="I6" s="10"/>
      <c r="J6" s="10"/>
      <c r="K6" s="10"/>
      <c r="L6" s="10"/>
      <c r="M6" s="10"/>
      <c r="N6" s="6"/>
      <c r="O6" s="7"/>
      <c r="P6" s="7"/>
      <c r="Q6" s="7" t="s">
        <v>193</v>
      </c>
    </row>
    <row r="7" spans="1:17" ht="12" customHeight="1">
      <c r="A7" s="8"/>
      <c r="B7" s="13" t="s">
        <v>4</v>
      </c>
      <c r="C7" s="14"/>
      <c r="D7" s="10"/>
      <c r="E7" s="10"/>
      <c r="F7" s="10"/>
      <c r="G7" s="10"/>
      <c r="H7" s="10"/>
      <c r="I7" s="10"/>
      <c r="J7" s="10"/>
      <c r="K7" s="10"/>
      <c r="L7" s="10"/>
      <c r="M7" s="10"/>
      <c r="N7" s="6"/>
      <c r="O7" s="7"/>
      <c r="P7" s="7"/>
      <c r="Q7" s="7" t="s">
        <v>196</v>
      </c>
    </row>
    <row r="8" spans="1:17" ht="12" customHeight="1">
      <c r="A8" s="8"/>
      <c r="B8" s="13" t="s">
        <v>5</v>
      </c>
      <c r="C8" s="14"/>
      <c r="D8" s="10"/>
      <c r="E8" s="10"/>
      <c r="F8" s="10"/>
      <c r="G8" s="10"/>
      <c r="H8" s="10"/>
      <c r="I8" s="10"/>
      <c r="J8" s="10"/>
      <c r="K8" s="10"/>
      <c r="L8" s="10"/>
      <c r="M8" s="10"/>
      <c r="N8" s="6"/>
      <c r="O8" s="7"/>
      <c r="P8" s="7"/>
      <c r="Q8" s="7" t="s">
        <v>193</v>
      </c>
    </row>
    <row r="9" spans="1:17" ht="12" customHeight="1">
      <c r="A9" s="8"/>
      <c r="B9" s="15"/>
      <c r="C9" s="14"/>
      <c r="D9" s="10"/>
      <c r="E9" s="10"/>
      <c r="F9" s="10"/>
      <c r="G9" s="10"/>
      <c r="H9" s="10"/>
      <c r="I9" s="10"/>
      <c r="J9" s="10"/>
      <c r="K9" s="10"/>
      <c r="L9" s="10"/>
      <c r="M9" s="10"/>
      <c r="N9" s="6"/>
      <c r="O9" s="7"/>
      <c r="P9" s="7"/>
      <c r="Q9" s="7"/>
    </row>
    <row r="10" spans="1:17" ht="15.75">
      <c r="A10" s="8"/>
      <c r="B10" s="13"/>
      <c r="C10" s="14"/>
      <c r="D10" s="16"/>
      <c r="E10" s="16"/>
      <c r="F10" s="10"/>
      <c r="G10" s="10"/>
      <c r="H10" s="10"/>
      <c r="I10" s="10"/>
      <c r="J10" s="10"/>
      <c r="K10" s="10"/>
      <c r="L10" s="10"/>
      <c r="M10" s="10"/>
      <c r="N10" s="6"/>
      <c r="O10" s="7"/>
      <c r="P10" s="7"/>
      <c r="Q10" s="7"/>
    </row>
    <row r="11" spans="1:17" ht="15.75">
      <c r="A11" s="8"/>
      <c r="B11" s="16" t="s">
        <v>6</v>
      </c>
      <c r="C11" s="16"/>
      <c r="D11" s="10"/>
      <c r="E11" s="10"/>
      <c r="F11" s="10"/>
      <c r="G11" s="10"/>
      <c r="H11" s="10"/>
      <c r="I11" s="10"/>
      <c r="J11" s="10"/>
      <c r="K11" s="10"/>
      <c r="L11" s="10"/>
      <c r="M11" s="10"/>
      <c r="N11" s="6"/>
      <c r="O11" s="7"/>
      <c r="P11" s="7"/>
      <c r="Q11" s="7"/>
    </row>
    <row r="12" spans="1:17" ht="15.75">
      <c r="A12" s="8"/>
      <c r="B12" s="16"/>
      <c r="C12" s="16"/>
      <c r="D12" s="10"/>
      <c r="E12" s="10"/>
      <c r="F12" s="10"/>
      <c r="G12" s="10"/>
      <c r="H12" s="10"/>
      <c r="I12" s="10"/>
      <c r="J12" s="10"/>
      <c r="K12" s="10"/>
      <c r="L12" s="10"/>
      <c r="M12" s="10"/>
      <c r="N12" s="6"/>
      <c r="O12" s="7"/>
      <c r="P12" s="7"/>
      <c r="Q12" s="7"/>
    </row>
    <row r="13" spans="1:17" ht="15.75">
      <c r="A13" s="2"/>
      <c r="B13" s="5"/>
      <c r="C13" s="5"/>
      <c r="D13" s="5"/>
      <c r="E13" s="5"/>
      <c r="F13" s="5"/>
      <c r="G13" s="5"/>
      <c r="H13" s="5"/>
      <c r="I13" s="5"/>
      <c r="J13" s="5"/>
      <c r="K13" s="5"/>
      <c r="L13" s="5"/>
      <c r="M13" s="5"/>
      <c r="N13" s="6"/>
      <c r="O13" s="7"/>
      <c r="P13" s="7"/>
      <c r="Q13" s="7"/>
    </row>
    <row r="14" spans="1:17" ht="15.75">
      <c r="A14" s="8"/>
      <c r="B14" s="17" t="s">
        <v>7</v>
      </c>
      <c r="C14" s="17"/>
      <c r="D14" s="18"/>
      <c r="E14" s="18"/>
      <c r="F14" s="18"/>
      <c r="G14" s="18"/>
      <c r="H14" s="18"/>
      <c r="I14" s="18"/>
      <c r="J14" s="18"/>
      <c r="K14" s="18"/>
      <c r="L14" s="19" t="s">
        <v>182</v>
      </c>
      <c r="M14" s="10"/>
      <c r="N14" s="6"/>
      <c r="O14" s="7"/>
      <c r="P14" s="7"/>
      <c r="Q14" s="7"/>
    </row>
    <row r="15" spans="1:17" ht="15.75">
      <c r="A15" s="8"/>
      <c r="B15" s="17" t="s">
        <v>8</v>
      </c>
      <c r="C15" s="17"/>
      <c r="D15" s="18"/>
      <c r="E15" s="18"/>
      <c r="F15" s="18"/>
      <c r="G15" s="18"/>
      <c r="H15" s="18"/>
      <c r="I15" s="18"/>
      <c r="J15" s="18"/>
      <c r="K15" s="18"/>
      <c r="L15" s="20" t="s">
        <v>183</v>
      </c>
      <c r="M15" s="10"/>
      <c r="N15" s="6"/>
      <c r="O15" s="7"/>
      <c r="P15" s="7"/>
      <c r="Q15" s="7"/>
    </row>
    <row r="16" spans="1:17" ht="15.75">
      <c r="A16" s="8"/>
      <c r="B16" s="17" t="s">
        <v>9</v>
      </c>
      <c r="C16" s="17"/>
      <c r="D16" s="18"/>
      <c r="E16" s="18"/>
      <c r="F16" s="18"/>
      <c r="G16" s="18"/>
      <c r="H16" s="18"/>
      <c r="I16" s="18"/>
      <c r="J16" s="18"/>
      <c r="K16" s="18"/>
      <c r="L16" s="20" t="s">
        <v>184</v>
      </c>
      <c r="M16" s="10"/>
      <c r="N16" s="6"/>
      <c r="O16" s="7"/>
      <c r="P16" s="7"/>
      <c r="Q16" s="7"/>
    </row>
    <row r="17" spans="1:17" ht="15.75">
      <c r="A17" s="8"/>
      <c r="B17" s="10"/>
      <c r="C17" s="10"/>
      <c r="D17" s="10"/>
      <c r="E17" s="10"/>
      <c r="F17" s="10"/>
      <c r="G17" s="10"/>
      <c r="H17" s="10"/>
      <c r="I17" s="10"/>
      <c r="J17" s="10"/>
      <c r="K17" s="10"/>
      <c r="L17" s="21"/>
      <c r="M17" s="10"/>
      <c r="N17" s="6"/>
      <c r="O17" s="7"/>
      <c r="P17" s="7"/>
      <c r="Q17" s="7"/>
    </row>
    <row r="18" spans="1:17" ht="15.75">
      <c r="A18" s="8"/>
      <c r="B18" s="22" t="s">
        <v>10</v>
      </c>
      <c r="C18" s="10"/>
      <c r="D18" s="10"/>
      <c r="E18" s="10"/>
      <c r="F18" s="10"/>
      <c r="G18" s="10"/>
      <c r="H18" s="10"/>
      <c r="I18" s="10"/>
      <c r="J18" s="21" t="s">
        <v>168</v>
      </c>
      <c r="K18" s="10"/>
      <c r="L18" s="15"/>
      <c r="M18" s="10"/>
      <c r="N18" s="6"/>
      <c r="O18" s="7"/>
      <c r="P18" s="7"/>
      <c r="Q18" s="7"/>
    </row>
    <row r="19" spans="1:17" ht="15.75">
      <c r="A19" s="8"/>
      <c r="B19" s="10"/>
      <c r="C19" s="10"/>
      <c r="D19" s="10"/>
      <c r="E19" s="10"/>
      <c r="F19" s="10"/>
      <c r="G19" s="10"/>
      <c r="H19" s="10"/>
      <c r="I19" s="10"/>
      <c r="J19" s="10"/>
      <c r="K19" s="10"/>
      <c r="L19" s="23"/>
      <c r="M19" s="10"/>
      <c r="N19" s="6"/>
      <c r="O19" s="7"/>
      <c r="P19" s="7"/>
      <c r="Q19" s="7"/>
    </row>
    <row r="20" spans="1:17" ht="15.75">
      <c r="A20" s="8"/>
      <c r="B20" s="10"/>
      <c r="C20" s="24" t="s">
        <v>136</v>
      </c>
      <c r="D20" s="25" t="s">
        <v>140</v>
      </c>
      <c r="E20" s="25"/>
      <c r="F20" s="25" t="s">
        <v>151</v>
      </c>
      <c r="G20" s="25"/>
      <c r="H20" s="25" t="s">
        <v>160</v>
      </c>
      <c r="I20" s="25"/>
      <c r="J20" s="25" t="s">
        <v>169</v>
      </c>
      <c r="K20" s="15"/>
      <c r="L20" s="15"/>
      <c r="M20" s="10"/>
      <c r="N20" s="6"/>
      <c r="O20" s="7"/>
      <c r="P20" s="7"/>
      <c r="Q20" s="7"/>
    </row>
    <row r="21" spans="1:17" ht="15.75">
      <c r="A21" s="26"/>
      <c r="B21" s="27" t="s">
        <v>11</v>
      </c>
      <c r="C21" s="28" t="s">
        <v>137</v>
      </c>
      <c r="D21" s="29" t="s">
        <v>141</v>
      </c>
      <c r="E21" s="29"/>
      <c r="F21" s="29" t="s">
        <v>141</v>
      </c>
      <c r="G21" s="29"/>
      <c r="H21" s="29" t="s">
        <v>141</v>
      </c>
      <c r="I21" s="29"/>
      <c r="J21" s="29" t="s">
        <v>170</v>
      </c>
      <c r="K21" s="30"/>
      <c r="L21" s="30"/>
      <c r="M21" s="27"/>
      <c r="N21" s="6"/>
      <c r="O21" s="7"/>
      <c r="P21" s="7"/>
      <c r="Q21" s="7"/>
    </row>
    <row r="22" spans="1:17" ht="15.75">
      <c r="A22" s="26"/>
      <c r="B22" s="31" t="s">
        <v>12</v>
      </c>
      <c r="C22" s="31"/>
      <c r="D22" s="32" t="s">
        <v>141</v>
      </c>
      <c r="E22" s="32"/>
      <c r="F22" s="32" t="s">
        <v>141</v>
      </c>
      <c r="G22" s="32"/>
      <c r="H22" s="32" t="s">
        <v>141</v>
      </c>
      <c r="I22" s="32"/>
      <c r="J22" s="32" t="s">
        <v>170</v>
      </c>
      <c r="K22" s="33"/>
      <c r="L22" s="33"/>
      <c r="M22" s="27"/>
      <c r="N22" s="6"/>
      <c r="O22" s="7"/>
      <c r="P22" s="7"/>
      <c r="Q22" s="7"/>
    </row>
    <row r="23" spans="1:17" ht="15.75">
      <c r="A23" s="26"/>
      <c r="B23" s="27" t="s">
        <v>13</v>
      </c>
      <c r="C23" s="27"/>
      <c r="D23" s="34" t="s">
        <v>142</v>
      </c>
      <c r="E23" s="29"/>
      <c r="F23" s="34" t="s">
        <v>152</v>
      </c>
      <c r="G23" s="29"/>
      <c r="H23" s="34" t="s">
        <v>161</v>
      </c>
      <c r="I23" s="29"/>
      <c r="J23" s="34" t="s">
        <v>171</v>
      </c>
      <c r="K23" s="30"/>
      <c r="L23" s="30"/>
      <c r="M23" s="27"/>
      <c r="N23" s="6"/>
      <c r="O23" s="7"/>
      <c r="P23" s="7"/>
      <c r="Q23" s="7"/>
    </row>
    <row r="24" spans="1:17" ht="15.75">
      <c r="A24" s="26"/>
      <c r="B24" s="27"/>
      <c r="C24" s="27"/>
      <c r="D24" s="29"/>
      <c r="E24" s="29"/>
      <c r="F24" s="29"/>
      <c r="G24" s="29"/>
      <c r="H24" s="29"/>
      <c r="I24" s="29"/>
      <c r="J24" s="29"/>
      <c r="K24" s="30"/>
      <c r="L24" s="30"/>
      <c r="M24" s="27"/>
      <c r="N24" s="6"/>
      <c r="O24" s="7"/>
      <c r="P24" s="7"/>
      <c r="Q24" s="7"/>
    </row>
    <row r="25" spans="1:17" ht="13.5" customHeight="1">
      <c r="A25" s="35"/>
      <c r="B25" s="36" t="s">
        <v>14</v>
      </c>
      <c r="C25" s="36"/>
      <c r="D25" s="37">
        <v>52000</v>
      </c>
      <c r="E25" s="38"/>
      <c r="F25" s="37">
        <v>38000</v>
      </c>
      <c r="G25" s="37"/>
      <c r="H25" s="37">
        <v>38250</v>
      </c>
      <c r="I25" s="37"/>
      <c r="J25" s="37">
        <v>6750</v>
      </c>
      <c r="K25" s="39"/>
      <c r="L25" s="37">
        <f>SUM(D25:J25)</f>
        <v>135000</v>
      </c>
      <c r="M25" s="40"/>
      <c r="N25" s="41"/>
      <c r="O25" s="42"/>
      <c r="P25" s="42"/>
      <c r="Q25" s="42"/>
    </row>
    <row r="26" spans="1:17" ht="13.5" customHeight="1">
      <c r="A26" s="35"/>
      <c r="B26" s="36" t="s">
        <v>15</v>
      </c>
      <c r="C26" s="43">
        <v>0.854975</v>
      </c>
      <c r="D26" s="37">
        <v>0</v>
      </c>
      <c r="E26" s="38"/>
      <c r="F26" s="37">
        <v>0</v>
      </c>
      <c r="G26" s="37"/>
      <c r="H26" s="37">
        <f>38250*C26</f>
        <v>32702.79375</v>
      </c>
      <c r="I26" s="37"/>
      <c r="J26" s="37">
        <f>6750*C29</f>
        <v>1721.1825</v>
      </c>
      <c r="K26" s="39"/>
      <c r="L26" s="37">
        <f>SUM(D26:J26)</f>
        <v>34423.97625</v>
      </c>
      <c r="M26" s="40"/>
      <c r="N26" s="41"/>
      <c r="O26" s="42"/>
      <c r="P26" s="42"/>
      <c r="Q26" s="42"/>
    </row>
    <row r="27" spans="1:17" ht="13.5" customHeight="1">
      <c r="A27" s="44"/>
      <c r="B27" s="45" t="s">
        <v>16</v>
      </c>
      <c r="C27" s="43">
        <v>0.777542</v>
      </c>
      <c r="D27" s="46">
        <v>0</v>
      </c>
      <c r="E27" s="47"/>
      <c r="F27" s="46">
        <v>0</v>
      </c>
      <c r="G27" s="46"/>
      <c r="H27" s="46">
        <f>38250*C27</f>
        <v>29740.981499999998</v>
      </c>
      <c r="I27" s="46"/>
      <c r="J27" s="46">
        <f>6750*C30</f>
        <v>1565.298</v>
      </c>
      <c r="K27" s="48"/>
      <c r="L27" s="46">
        <f>SUM(D27:J27)</f>
        <v>31306.279499999997</v>
      </c>
      <c r="M27" s="40"/>
      <c r="N27" s="41"/>
      <c r="O27" s="42"/>
      <c r="P27" s="42"/>
      <c r="Q27" s="42"/>
    </row>
    <row r="28" spans="1:17" ht="13.5" customHeight="1">
      <c r="A28" s="35"/>
      <c r="B28" s="36" t="s">
        <v>17</v>
      </c>
      <c r="C28" s="36"/>
      <c r="D28" s="49" t="s">
        <v>143</v>
      </c>
      <c r="E28" s="36"/>
      <c r="F28" s="49" t="s">
        <v>153</v>
      </c>
      <c r="G28" s="49"/>
      <c r="H28" s="49" t="s">
        <v>162</v>
      </c>
      <c r="I28" s="49"/>
      <c r="J28" s="49" t="s">
        <v>172</v>
      </c>
      <c r="K28" s="50"/>
      <c r="L28" s="50"/>
      <c r="M28" s="36"/>
      <c r="N28" s="41"/>
      <c r="O28" s="42"/>
      <c r="P28" s="42"/>
      <c r="Q28" s="42"/>
    </row>
    <row r="29" spans="1:17" ht="15.75">
      <c r="A29" s="26"/>
      <c r="B29" s="27" t="s">
        <v>18</v>
      </c>
      <c r="C29" s="43">
        <v>0.25499</v>
      </c>
      <c r="D29" s="51" t="s">
        <v>144</v>
      </c>
      <c r="E29" s="27"/>
      <c r="F29" s="51" t="s">
        <v>144</v>
      </c>
      <c r="G29" s="52"/>
      <c r="H29" s="51">
        <v>0.0657625</v>
      </c>
      <c r="I29" s="52"/>
      <c r="J29" s="51">
        <v>0.0715125</v>
      </c>
      <c r="K29" s="30"/>
      <c r="L29" s="52">
        <f>SUMPRODUCT(D29:J29,D26:J26)/L26</f>
        <v>0.06604999727524577</v>
      </c>
      <c r="M29" s="27"/>
      <c r="N29" s="6"/>
      <c r="O29" s="7"/>
      <c r="P29" s="7"/>
      <c r="Q29" s="7"/>
    </row>
    <row r="30" spans="1:17" ht="15.75">
      <c r="A30" s="26"/>
      <c r="B30" s="27" t="s">
        <v>19</v>
      </c>
      <c r="C30" s="43">
        <v>0.231896</v>
      </c>
      <c r="D30" s="51" t="s">
        <v>144</v>
      </c>
      <c r="E30" s="27"/>
      <c r="F30" s="51" t="s">
        <v>144</v>
      </c>
      <c r="G30" s="52"/>
      <c r="H30" s="51">
        <v>0.0640344</v>
      </c>
      <c r="I30" s="52"/>
      <c r="J30" s="51">
        <v>0.0697844</v>
      </c>
      <c r="K30" s="30"/>
      <c r="L30" s="30"/>
      <c r="M30" s="27"/>
      <c r="N30" s="6"/>
      <c r="O30" s="7"/>
      <c r="P30" s="7"/>
      <c r="Q30" s="7"/>
    </row>
    <row r="31" spans="1:17" ht="15.75">
      <c r="A31" s="26"/>
      <c r="B31" s="27" t="s">
        <v>20</v>
      </c>
      <c r="C31" s="27"/>
      <c r="D31" s="34" t="s">
        <v>145</v>
      </c>
      <c r="E31" s="27"/>
      <c r="F31" s="34" t="s">
        <v>154</v>
      </c>
      <c r="G31" s="34"/>
      <c r="H31" s="34" t="s">
        <v>163</v>
      </c>
      <c r="I31" s="34"/>
      <c r="J31" s="34" t="s">
        <v>163</v>
      </c>
      <c r="K31" s="30"/>
      <c r="L31" s="30"/>
      <c r="M31" s="27"/>
      <c r="N31" s="6"/>
      <c r="O31" s="7"/>
      <c r="P31" s="7"/>
      <c r="Q31" s="7"/>
    </row>
    <row r="32" spans="1:17" ht="15.75">
      <c r="A32" s="26"/>
      <c r="B32" s="27" t="s">
        <v>21</v>
      </c>
      <c r="C32" s="27"/>
      <c r="D32" s="34" t="s">
        <v>145</v>
      </c>
      <c r="E32" s="27"/>
      <c r="F32" s="34" t="s">
        <v>154</v>
      </c>
      <c r="G32" s="34"/>
      <c r="H32" s="34" t="s">
        <v>163</v>
      </c>
      <c r="I32" s="34"/>
      <c r="J32" s="34" t="s">
        <v>163</v>
      </c>
      <c r="K32" s="30"/>
      <c r="L32" s="30"/>
      <c r="M32" s="27"/>
      <c r="N32" s="6"/>
      <c r="O32" s="7"/>
      <c r="P32" s="7"/>
      <c r="Q32" s="7"/>
    </row>
    <row r="33" spans="1:17" ht="15.75">
      <c r="A33" s="26"/>
      <c r="B33" s="27" t="s">
        <v>22</v>
      </c>
      <c r="C33" s="27"/>
      <c r="D33" s="34" t="s">
        <v>146</v>
      </c>
      <c r="E33" s="27"/>
      <c r="F33" s="34" t="s">
        <v>155</v>
      </c>
      <c r="G33" s="34"/>
      <c r="H33" s="34" t="s">
        <v>155</v>
      </c>
      <c r="I33" s="34"/>
      <c r="J33" s="34" t="s">
        <v>173</v>
      </c>
      <c r="K33" s="30"/>
      <c r="L33" s="30"/>
      <c r="M33" s="27"/>
      <c r="N33" s="6"/>
      <c r="O33" s="7"/>
      <c r="P33" s="7"/>
      <c r="Q33" s="7"/>
    </row>
    <row r="34" spans="1:17" ht="15.75">
      <c r="A34" s="26"/>
      <c r="B34" s="27"/>
      <c r="C34" s="27"/>
      <c r="D34" s="53"/>
      <c r="E34" s="53"/>
      <c r="F34" s="27"/>
      <c r="G34" s="53"/>
      <c r="H34" s="53"/>
      <c r="I34" s="53"/>
      <c r="J34" s="53"/>
      <c r="K34" s="53"/>
      <c r="L34" s="53"/>
      <c r="M34" s="27"/>
      <c r="N34" s="6"/>
      <c r="O34" s="7"/>
      <c r="P34" s="7"/>
      <c r="Q34" s="7"/>
    </row>
    <row r="35" spans="1:17" ht="15.75">
      <c r="A35" s="26"/>
      <c r="B35" s="27" t="s">
        <v>23</v>
      </c>
      <c r="C35" s="27"/>
      <c r="D35" s="27"/>
      <c r="E35" s="27"/>
      <c r="F35" s="27"/>
      <c r="G35" s="27"/>
      <c r="H35" s="27"/>
      <c r="I35" s="27"/>
      <c r="J35" s="27"/>
      <c r="K35" s="27"/>
      <c r="L35" s="52">
        <f>J25/(D25+F25+H25)</f>
        <v>0.05263157894736842</v>
      </c>
      <c r="M35" s="27"/>
      <c r="N35" s="6"/>
      <c r="O35" s="7"/>
      <c r="P35" s="7"/>
      <c r="Q35" s="7"/>
    </row>
    <row r="36" spans="1:17" ht="15.75">
      <c r="A36" s="26"/>
      <c r="B36" s="27" t="s">
        <v>24</v>
      </c>
      <c r="C36" s="27"/>
      <c r="D36" s="27"/>
      <c r="E36" s="27"/>
      <c r="F36" s="27"/>
      <c r="G36" s="27"/>
      <c r="H36" s="27"/>
      <c r="I36" s="27"/>
      <c r="J36" s="27"/>
      <c r="K36" s="27"/>
      <c r="L36" s="52">
        <f>J27/H27</f>
        <v>0.05263101353934806</v>
      </c>
      <c r="M36" s="27"/>
      <c r="N36" s="6"/>
      <c r="O36" s="7"/>
      <c r="P36" s="7"/>
      <c r="Q36" s="7"/>
    </row>
    <row r="37" spans="1:17" ht="15.75">
      <c r="A37" s="26"/>
      <c r="B37" s="27" t="s">
        <v>25</v>
      </c>
      <c r="C37" s="27"/>
      <c r="D37" s="27"/>
      <c r="E37" s="27"/>
      <c r="F37" s="27"/>
      <c r="G37" s="27"/>
      <c r="H37" s="27"/>
      <c r="I37" s="27"/>
      <c r="J37" s="34"/>
      <c r="K37" s="34"/>
      <c r="L37" s="54" t="s">
        <v>185</v>
      </c>
      <c r="M37" s="27"/>
      <c r="N37" s="6"/>
      <c r="O37" s="7"/>
      <c r="P37" s="7"/>
      <c r="Q37" s="7"/>
    </row>
    <row r="38" spans="1:17" ht="15.75">
      <c r="A38" s="26"/>
      <c r="B38" s="27"/>
      <c r="C38" s="27"/>
      <c r="D38" s="27"/>
      <c r="E38" s="27"/>
      <c r="F38" s="27"/>
      <c r="G38" s="27"/>
      <c r="H38" s="27"/>
      <c r="I38" s="27"/>
      <c r="J38" s="27"/>
      <c r="K38" s="27"/>
      <c r="L38" s="55"/>
      <c r="M38" s="27"/>
      <c r="N38" s="6"/>
      <c r="O38" s="7"/>
      <c r="P38" s="7"/>
      <c r="Q38" s="7"/>
    </row>
    <row r="39" spans="1:17" ht="15.75">
      <c r="A39" s="26"/>
      <c r="B39" s="27" t="s">
        <v>26</v>
      </c>
      <c r="C39" s="27"/>
      <c r="D39" s="27"/>
      <c r="E39" s="27"/>
      <c r="F39" s="27"/>
      <c r="G39" s="27"/>
      <c r="H39" s="27"/>
      <c r="I39" s="27"/>
      <c r="J39" s="34"/>
      <c r="K39" s="34"/>
      <c r="L39" s="34" t="s">
        <v>186</v>
      </c>
      <c r="M39" s="27"/>
      <c r="N39" s="6"/>
      <c r="O39" s="7"/>
      <c r="P39" s="7"/>
      <c r="Q39" s="7"/>
    </row>
    <row r="40" spans="1:17" ht="15.75">
      <c r="A40" s="56"/>
      <c r="B40" s="31" t="s">
        <v>27</v>
      </c>
      <c r="C40" s="31"/>
      <c r="D40" s="31"/>
      <c r="E40" s="31"/>
      <c r="F40" s="31"/>
      <c r="G40" s="31"/>
      <c r="H40" s="31"/>
      <c r="I40" s="31"/>
      <c r="J40" s="57"/>
      <c r="K40" s="57"/>
      <c r="L40" s="58">
        <v>36707</v>
      </c>
      <c r="M40" s="31"/>
      <c r="N40" s="59"/>
      <c r="O40" s="7"/>
      <c r="P40" s="7"/>
      <c r="Q40" s="7"/>
    </row>
    <row r="41" spans="1:17" ht="15.75">
      <c r="A41" s="26"/>
      <c r="B41" s="27" t="s">
        <v>28</v>
      </c>
      <c r="C41" s="27"/>
      <c r="D41" s="27"/>
      <c r="E41" s="27"/>
      <c r="F41" s="27"/>
      <c r="G41" s="27"/>
      <c r="H41" s="27"/>
      <c r="I41" s="27">
        <f>L41-J41+1</f>
        <v>92</v>
      </c>
      <c r="J41" s="60">
        <v>36524</v>
      </c>
      <c r="K41" s="61"/>
      <c r="L41" s="60">
        <v>36615</v>
      </c>
      <c r="M41" s="27"/>
      <c r="N41" s="6"/>
      <c r="O41" s="7"/>
      <c r="P41" s="7"/>
      <c r="Q41" s="7"/>
    </row>
    <row r="42" spans="1:17" ht="15.75">
      <c r="A42" s="26"/>
      <c r="B42" s="27" t="s">
        <v>29</v>
      </c>
      <c r="C42" s="27"/>
      <c r="D42" s="27"/>
      <c r="E42" s="27"/>
      <c r="F42" s="27"/>
      <c r="G42" s="27"/>
      <c r="H42" s="27"/>
      <c r="I42" s="27">
        <f>L42-J42+1</f>
        <v>91</v>
      </c>
      <c r="J42" s="60">
        <v>36616</v>
      </c>
      <c r="K42" s="61"/>
      <c r="L42" s="60">
        <v>36706</v>
      </c>
      <c r="M42" s="27"/>
      <c r="N42" s="6"/>
      <c r="O42" s="7"/>
      <c r="P42" s="7"/>
      <c r="Q42" s="7"/>
    </row>
    <row r="43" spans="1:17" ht="15.75">
      <c r="A43" s="26"/>
      <c r="B43" s="27" t="s">
        <v>30</v>
      </c>
      <c r="C43" s="27"/>
      <c r="D43" s="27"/>
      <c r="E43" s="27"/>
      <c r="F43" s="27"/>
      <c r="G43" s="27"/>
      <c r="H43" s="27"/>
      <c r="I43" s="27"/>
      <c r="J43" s="60"/>
      <c r="K43" s="61"/>
      <c r="L43" s="60" t="s">
        <v>187</v>
      </c>
      <c r="M43" s="27"/>
      <c r="N43" s="6"/>
      <c r="O43" s="7"/>
      <c r="P43" s="7"/>
      <c r="Q43" s="7"/>
    </row>
    <row r="44" spans="1:17" ht="15.75">
      <c r="A44" s="26"/>
      <c r="B44" s="27" t="s">
        <v>31</v>
      </c>
      <c r="C44" s="27"/>
      <c r="D44" s="27"/>
      <c r="E44" s="27"/>
      <c r="F44" s="27"/>
      <c r="G44" s="27"/>
      <c r="H44" s="27"/>
      <c r="I44" s="27"/>
      <c r="J44" s="60"/>
      <c r="K44" s="61"/>
      <c r="L44" s="60">
        <v>36698</v>
      </c>
      <c r="M44" s="27"/>
      <c r="N44" s="6"/>
      <c r="O44" s="7"/>
      <c r="P44" s="7"/>
      <c r="Q44" s="7"/>
    </row>
    <row r="45" spans="1:17" ht="15.75">
      <c r="A45" s="26"/>
      <c r="B45" s="27"/>
      <c r="C45" s="27"/>
      <c r="D45" s="27"/>
      <c r="E45" s="27"/>
      <c r="F45" s="27"/>
      <c r="G45" s="27"/>
      <c r="H45" s="27"/>
      <c r="I45" s="27"/>
      <c r="J45" s="27"/>
      <c r="K45" s="27"/>
      <c r="L45" s="62"/>
      <c r="M45" s="27"/>
      <c r="N45" s="6"/>
      <c r="O45" s="7"/>
      <c r="P45" s="7"/>
      <c r="Q45" s="7"/>
    </row>
    <row r="46" spans="1:17" ht="15.75">
      <c r="A46" s="2"/>
      <c r="B46" s="5"/>
      <c r="C46" s="5"/>
      <c r="D46" s="5"/>
      <c r="E46" s="5"/>
      <c r="F46" s="5"/>
      <c r="G46" s="5"/>
      <c r="H46" s="5"/>
      <c r="I46" s="5"/>
      <c r="J46" s="5"/>
      <c r="K46" s="5"/>
      <c r="L46" s="63"/>
      <c r="M46" s="5"/>
      <c r="N46" s="6"/>
      <c r="O46" s="7"/>
      <c r="P46" s="7"/>
      <c r="Q46" s="7"/>
    </row>
    <row r="47" spans="1:17" ht="15.75">
      <c r="A47" s="8"/>
      <c r="B47" s="64" t="s">
        <v>32</v>
      </c>
      <c r="C47" s="16"/>
      <c r="D47" s="10"/>
      <c r="E47" s="10"/>
      <c r="F47" s="10"/>
      <c r="G47" s="10"/>
      <c r="H47" s="10"/>
      <c r="I47" s="10"/>
      <c r="J47" s="10"/>
      <c r="K47" s="10"/>
      <c r="L47" s="65"/>
      <c r="M47" s="10"/>
      <c r="N47" s="6"/>
      <c r="O47" s="7"/>
      <c r="P47" s="7"/>
      <c r="Q47" s="7"/>
    </row>
    <row r="48" spans="1:17" ht="15.75">
      <c r="A48" s="8"/>
      <c r="B48" s="16"/>
      <c r="C48" s="16"/>
      <c r="D48" s="10"/>
      <c r="E48" s="10"/>
      <c r="F48" s="10"/>
      <c r="G48" s="10"/>
      <c r="H48" s="10"/>
      <c r="I48" s="10"/>
      <c r="J48" s="10"/>
      <c r="K48" s="10"/>
      <c r="L48" s="65"/>
      <c r="M48" s="10"/>
      <c r="N48" s="6"/>
      <c r="O48" s="7"/>
      <c r="P48" s="7"/>
      <c r="Q48" s="7"/>
    </row>
    <row r="49" spans="1:17" ht="63">
      <c r="A49" s="8"/>
      <c r="B49" s="66" t="s">
        <v>33</v>
      </c>
      <c r="C49" s="67" t="s">
        <v>138</v>
      </c>
      <c r="D49" s="67" t="s">
        <v>147</v>
      </c>
      <c r="E49" s="67"/>
      <c r="F49" s="67" t="s">
        <v>156</v>
      </c>
      <c r="G49" s="67"/>
      <c r="H49" s="67" t="s">
        <v>164</v>
      </c>
      <c r="I49" s="67"/>
      <c r="J49" s="67" t="s">
        <v>174</v>
      </c>
      <c r="K49" s="67"/>
      <c r="L49" s="68" t="s">
        <v>188</v>
      </c>
      <c r="M49" s="10"/>
      <c r="N49" s="6"/>
      <c r="O49" s="7"/>
      <c r="P49" s="7"/>
      <c r="Q49" s="7"/>
    </row>
    <row r="50" spans="1:17" ht="15.75">
      <c r="A50" s="26"/>
      <c r="B50" s="27" t="s">
        <v>34</v>
      </c>
      <c r="C50" s="69">
        <v>132263</v>
      </c>
      <c r="D50" s="70">
        <v>34406</v>
      </c>
      <c r="E50" s="69"/>
      <c r="F50" s="69">
        <f>3100+25</f>
        <v>3125</v>
      </c>
      <c r="G50" s="69"/>
      <c r="H50" s="69">
        <v>0</v>
      </c>
      <c r="I50" s="69"/>
      <c r="J50" s="69">
        <v>0</v>
      </c>
      <c r="K50" s="69"/>
      <c r="L50" s="70">
        <f>D50-F50+H50-J50</f>
        <v>31281</v>
      </c>
      <c r="M50" s="27"/>
      <c r="N50" s="6"/>
      <c r="O50" s="7"/>
      <c r="P50" s="7"/>
      <c r="Q50" s="7"/>
    </row>
    <row r="51" spans="1:17" ht="15.75">
      <c r="A51" s="26"/>
      <c r="B51" s="27" t="s">
        <v>35</v>
      </c>
      <c r="C51" s="69">
        <v>0</v>
      </c>
      <c r="D51" s="69">
        <v>0</v>
      </c>
      <c r="E51" s="69"/>
      <c r="F51" s="69">
        <v>0</v>
      </c>
      <c r="G51" s="69"/>
      <c r="H51" s="69">
        <v>0</v>
      </c>
      <c r="I51" s="69"/>
      <c r="J51" s="69">
        <v>0</v>
      </c>
      <c r="K51" s="69"/>
      <c r="L51" s="70">
        <f>D51-F51</f>
        <v>0</v>
      </c>
      <c r="M51" s="27"/>
      <c r="N51" s="6"/>
      <c r="O51" s="7"/>
      <c r="P51" s="7"/>
      <c r="Q51" s="7"/>
    </row>
    <row r="52" spans="1:17" ht="15.75">
      <c r="A52" s="26"/>
      <c r="B52" s="27"/>
      <c r="C52" s="69"/>
      <c r="D52" s="69"/>
      <c r="E52" s="69"/>
      <c r="F52" s="69"/>
      <c r="G52" s="69"/>
      <c r="H52" s="69"/>
      <c r="I52" s="69"/>
      <c r="J52" s="69"/>
      <c r="K52" s="69"/>
      <c r="L52" s="70"/>
      <c r="M52" s="27"/>
      <c r="N52" s="6"/>
      <c r="O52" s="7"/>
      <c r="P52" s="7"/>
      <c r="Q52" s="7"/>
    </row>
    <row r="53" spans="1:17" ht="15.75">
      <c r="A53" s="26"/>
      <c r="B53" s="27" t="s">
        <v>36</v>
      </c>
      <c r="C53" s="69">
        <f>SUM(C50:C52)</f>
        <v>132263</v>
      </c>
      <c r="D53" s="69">
        <f>SUM(D50:D52)</f>
        <v>34406</v>
      </c>
      <c r="E53" s="69"/>
      <c r="F53" s="69">
        <f>SUM(F50:F52)</f>
        <v>3125</v>
      </c>
      <c r="G53" s="69"/>
      <c r="H53" s="69">
        <f>SUM(H50:H52)</f>
        <v>0</v>
      </c>
      <c r="I53" s="69"/>
      <c r="J53" s="69">
        <f>SUM(J50:J52)</f>
        <v>0</v>
      </c>
      <c r="K53" s="69"/>
      <c r="L53" s="71">
        <f>SUM(L50:L52)</f>
        <v>31281</v>
      </c>
      <c r="M53" s="27"/>
      <c r="N53" s="6"/>
      <c r="O53" s="7"/>
      <c r="P53" s="7"/>
      <c r="Q53" s="7"/>
    </row>
    <row r="54" spans="1:17" ht="15.75">
      <c r="A54" s="26"/>
      <c r="B54" s="27"/>
      <c r="C54" s="69"/>
      <c r="D54" s="69"/>
      <c r="E54" s="69"/>
      <c r="F54" s="69"/>
      <c r="G54" s="69"/>
      <c r="H54" s="69"/>
      <c r="I54" s="69"/>
      <c r="J54" s="69"/>
      <c r="K54" s="69"/>
      <c r="L54" s="71"/>
      <c r="M54" s="27"/>
      <c r="N54" s="6"/>
      <c r="O54" s="7"/>
      <c r="P54" s="7"/>
      <c r="Q54" s="7"/>
    </row>
    <row r="55" spans="1:17" ht="15.75">
      <c r="A55" s="8"/>
      <c r="B55" s="12" t="s">
        <v>37</v>
      </c>
      <c r="C55" s="72"/>
      <c r="D55" s="72"/>
      <c r="E55" s="72"/>
      <c r="F55" s="72"/>
      <c r="G55" s="72"/>
      <c r="H55" s="72"/>
      <c r="I55" s="72"/>
      <c r="J55" s="72"/>
      <c r="K55" s="72"/>
      <c r="L55" s="73"/>
      <c r="M55" s="10"/>
      <c r="N55" s="74"/>
      <c r="O55" s="7"/>
      <c r="P55" s="7"/>
      <c r="Q55" s="7"/>
    </row>
    <row r="56" spans="1:17" ht="15.75">
      <c r="A56" s="8"/>
      <c r="B56" s="10"/>
      <c r="C56" s="72"/>
      <c r="D56" s="72"/>
      <c r="E56" s="72"/>
      <c r="F56" s="72"/>
      <c r="G56" s="72"/>
      <c r="H56" s="72"/>
      <c r="I56" s="72"/>
      <c r="J56" s="72"/>
      <c r="K56" s="72"/>
      <c r="L56" s="73"/>
      <c r="M56" s="10"/>
      <c r="N56" s="6"/>
      <c r="O56" s="7"/>
      <c r="P56" s="7"/>
      <c r="Q56" s="7"/>
    </row>
    <row r="57" spans="1:17" ht="15.75">
      <c r="A57" s="26"/>
      <c r="B57" s="27" t="s">
        <v>34</v>
      </c>
      <c r="C57" s="69"/>
      <c r="D57" s="69"/>
      <c r="E57" s="69"/>
      <c r="F57" s="69"/>
      <c r="G57" s="69"/>
      <c r="H57" s="69"/>
      <c r="I57" s="69"/>
      <c r="J57" s="69"/>
      <c r="K57" s="69"/>
      <c r="L57" s="71"/>
      <c r="M57" s="27"/>
      <c r="N57" s="75"/>
      <c r="O57" s="7"/>
      <c r="P57" s="7"/>
      <c r="Q57" s="7"/>
    </row>
    <row r="58" spans="1:17" ht="15.75">
      <c r="A58" s="26"/>
      <c r="B58" s="27" t="s">
        <v>35</v>
      </c>
      <c r="C58" s="69"/>
      <c r="D58" s="69"/>
      <c r="E58" s="69"/>
      <c r="F58" s="69"/>
      <c r="G58" s="69"/>
      <c r="H58" s="69"/>
      <c r="I58" s="69"/>
      <c r="J58" s="69"/>
      <c r="K58" s="69"/>
      <c r="L58" s="71"/>
      <c r="M58" s="27"/>
      <c r="N58" s="6"/>
      <c r="O58" s="7"/>
      <c r="P58" s="7"/>
      <c r="Q58" s="7"/>
    </row>
    <row r="59" spans="1:17" ht="15.75">
      <c r="A59" s="26"/>
      <c r="B59" s="27"/>
      <c r="C59" s="69"/>
      <c r="D59" s="69"/>
      <c r="E59" s="69"/>
      <c r="F59" s="69"/>
      <c r="G59" s="69"/>
      <c r="H59" s="69"/>
      <c r="I59" s="69"/>
      <c r="J59" s="69"/>
      <c r="K59" s="69"/>
      <c r="L59" s="71"/>
      <c r="M59" s="27"/>
      <c r="N59" s="6"/>
      <c r="O59" s="7"/>
      <c r="P59" s="7"/>
      <c r="Q59" s="7"/>
    </row>
    <row r="60" spans="1:17" ht="15.75">
      <c r="A60" s="26"/>
      <c r="B60" s="27" t="s">
        <v>36</v>
      </c>
      <c r="C60" s="69"/>
      <c r="D60" s="69"/>
      <c r="E60" s="69"/>
      <c r="F60" s="69"/>
      <c r="G60" s="69"/>
      <c r="H60" s="69"/>
      <c r="I60" s="69"/>
      <c r="J60" s="69"/>
      <c r="K60" s="69"/>
      <c r="L60" s="69"/>
      <c r="M60" s="27"/>
      <c r="N60" s="74"/>
      <c r="O60" s="7"/>
      <c r="P60" s="7"/>
      <c r="Q60" s="7"/>
    </row>
    <row r="61" spans="1:17" ht="15.75">
      <c r="A61" s="26"/>
      <c r="B61" s="27"/>
      <c r="C61" s="69"/>
      <c r="D61" s="69"/>
      <c r="E61" s="69"/>
      <c r="F61" s="69"/>
      <c r="G61" s="69"/>
      <c r="H61" s="69"/>
      <c r="I61" s="69"/>
      <c r="J61" s="69"/>
      <c r="K61" s="69"/>
      <c r="L61" s="69"/>
      <c r="M61" s="27"/>
      <c r="N61" s="6"/>
      <c r="O61" s="7"/>
      <c r="P61" s="7"/>
      <c r="Q61" s="7"/>
    </row>
    <row r="62" spans="1:17" ht="15.75">
      <c r="A62" s="26"/>
      <c r="B62" s="27" t="s">
        <v>38</v>
      </c>
      <c r="C62" s="69"/>
      <c r="D62" s="69">
        <v>0</v>
      </c>
      <c r="E62" s="69"/>
      <c r="F62" s="69"/>
      <c r="G62" s="69"/>
      <c r="H62" s="69"/>
      <c r="I62" s="69"/>
      <c r="J62" s="69"/>
      <c r="K62" s="69"/>
      <c r="L62" s="70">
        <f>D62-F62+H62-J62</f>
        <v>0</v>
      </c>
      <c r="M62" s="27"/>
      <c r="N62" s="6"/>
      <c r="O62" s="7"/>
      <c r="P62" s="7"/>
      <c r="Q62" s="7"/>
    </row>
    <row r="63" spans="1:17" ht="15.75">
      <c r="A63" s="26"/>
      <c r="B63" s="27" t="s">
        <v>39</v>
      </c>
      <c r="C63" s="69">
        <v>2737</v>
      </c>
      <c r="D63" s="69">
        <v>0</v>
      </c>
      <c r="E63" s="69"/>
      <c r="F63" s="69"/>
      <c r="G63" s="69"/>
      <c r="H63" s="69"/>
      <c r="I63" s="69"/>
      <c r="J63" s="69"/>
      <c r="K63" s="69"/>
      <c r="L63" s="71">
        <v>0</v>
      </c>
      <c r="M63" s="27"/>
      <c r="N63" s="6"/>
      <c r="O63" s="7"/>
      <c r="P63" s="7"/>
      <c r="Q63" s="7"/>
    </row>
    <row r="64" spans="1:17" ht="15.75">
      <c r="A64" s="26"/>
      <c r="B64" s="27" t="s">
        <v>40</v>
      </c>
      <c r="C64" s="69">
        <v>0</v>
      </c>
      <c r="D64" s="69">
        <v>18</v>
      </c>
      <c r="E64" s="69"/>
      <c r="F64" s="69"/>
      <c r="G64" s="69"/>
      <c r="H64" s="69"/>
      <c r="I64" s="69"/>
      <c r="J64" s="69"/>
      <c r="K64" s="69"/>
      <c r="L64" s="71">
        <v>25</v>
      </c>
      <c r="M64" s="27"/>
      <c r="N64" s="6"/>
      <c r="O64" s="7"/>
      <c r="P64" s="7"/>
      <c r="Q64" s="7"/>
    </row>
    <row r="65" spans="1:17" ht="15.75">
      <c r="A65" s="26"/>
      <c r="B65" s="27" t="s">
        <v>41</v>
      </c>
      <c r="C65" s="71">
        <f>SUM(C53:C64)</f>
        <v>135000</v>
      </c>
      <c r="D65" s="71">
        <f>SUM(D53:D64)</f>
        <v>34424</v>
      </c>
      <c r="E65" s="69"/>
      <c r="F65" s="71"/>
      <c r="G65" s="69"/>
      <c r="H65" s="71"/>
      <c r="I65" s="69"/>
      <c r="J65" s="71"/>
      <c r="K65" s="69"/>
      <c r="L65" s="71">
        <f>SUM(L53:L64)</f>
        <v>31306</v>
      </c>
      <c r="M65" s="27"/>
      <c r="N65" s="6"/>
      <c r="O65" s="7"/>
      <c r="P65" s="7"/>
      <c r="Q65" s="7"/>
    </row>
    <row r="66" spans="1:17" ht="15.75">
      <c r="A66" s="26"/>
      <c r="B66" s="27"/>
      <c r="C66" s="69"/>
      <c r="D66" s="69"/>
      <c r="E66" s="69"/>
      <c r="F66" s="69"/>
      <c r="G66" s="69"/>
      <c r="H66" s="69"/>
      <c r="I66" s="69"/>
      <c r="J66" s="69"/>
      <c r="K66" s="69"/>
      <c r="L66" s="71"/>
      <c r="M66" s="27"/>
      <c r="N66" s="6"/>
      <c r="O66" s="7"/>
      <c r="P66" s="7"/>
      <c r="Q66" s="7"/>
    </row>
    <row r="67" spans="1:17" ht="15.75">
      <c r="A67" s="26"/>
      <c r="B67" s="27"/>
      <c r="C67" s="27"/>
      <c r="D67" s="27"/>
      <c r="E67" s="27"/>
      <c r="F67" s="27"/>
      <c r="G67" s="27"/>
      <c r="H67" s="27"/>
      <c r="I67" s="27"/>
      <c r="J67" s="27"/>
      <c r="K67" s="27"/>
      <c r="L67" s="27"/>
      <c r="M67" s="27"/>
      <c r="N67" s="6"/>
      <c r="O67" s="7"/>
      <c r="P67" s="7"/>
      <c r="Q67" s="7"/>
    </row>
    <row r="68" spans="1:17" ht="15.75">
      <c r="A68" s="8"/>
      <c r="B68" s="64" t="s">
        <v>42</v>
      </c>
      <c r="C68" s="17"/>
      <c r="D68" s="17"/>
      <c r="E68" s="17"/>
      <c r="F68" s="17"/>
      <c r="G68" s="17"/>
      <c r="H68" s="17"/>
      <c r="I68" s="20"/>
      <c r="J68" s="20" t="s">
        <v>175</v>
      </c>
      <c r="K68" s="20"/>
      <c r="L68" s="20" t="s">
        <v>189</v>
      </c>
      <c r="M68" s="17"/>
      <c r="N68" s="59"/>
      <c r="O68" s="7"/>
      <c r="P68" s="7"/>
      <c r="Q68" s="7"/>
    </row>
    <row r="69" spans="1:17" ht="15.75">
      <c r="A69" s="26"/>
      <c r="B69" s="27" t="s">
        <v>43</v>
      </c>
      <c r="C69" s="27"/>
      <c r="D69" s="27"/>
      <c r="E69" s="27"/>
      <c r="F69" s="27"/>
      <c r="G69" s="27"/>
      <c r="H69" s="27"/>
      <c r="I69" s="27"/>
      <c r="J69" s="69">
        <v>0</v>
      </c>
      <c r="K69" s="27"/>
      <c r="L69" s="70">
        <v>0</v>
      </c>
      <c r="M69" s="27"/>
      <c r="N69" s="6"/>
      <c r="O69" s="7"/>
      <c r="P69" s="7"/>
      <c r="Q69" s="7"/>
    </row>
    <row r="70" spans="1:17" ht="15.75">
      <c r="A70" s="26"/>
      <c r="B70" s="27" t="s">
        <v>44</v>
      </c>
      <c r="C70" s="53" t="s">
        <v>139</v>
      </c>
      <c r="D70" s="76">
        <f>L44</f>
        <v>36698</v>
      </c>
      <c r="E70" s="27"/>
      <c r="F70" s="27"/>
      <c r="G70" s="27"/>
      <c r="H70" s="27"/>
      <c r="I70" s="27"/>
      <c r="J70" s="69">
        <f>3125-25+18</f>
        <v>3118</v>
      </c>
      <c r="K70" s="27"/>
      <c r="L70" s="70"/>
      <c r="M70" s="27"/>
      <c r="N70" s="6"/>
      <c r="O70" s="7"/>
      <c r="P70" s="7"/>
      <c r="Q70" s="7"/>
    </row>
    <row r="71" spans="1:17" ht="15.75">
      <c r="A71" s="26"/>
      <c r="B71" s="27" t="s">
        <v>45</v>
      </c>
      <c r="C71" s="27"/>
      <c r="D71" s="27"/>
      <c r="E71" s="27"/>
      <c r="F71" s="27"/>
      <c r="G71" s="27"/>
      <c r="H71" s="27"/>
      <c r="I71" s="27"/>
      <c r="J71" s="69"/>
      <c r="K71" s="27"/>
      <c r="L71" s="70">
        <f>894+300+35+71-307+3-17</f>
        <v>979</v>
      </c>
      <c r="M71" s="27"/>
      <c r="N71" s="6"/>
      <c r="O71" s="7"/>
      <c r="P71" s="7"/>
      <c r="Q71" s="7"/>
    </row>
    <row r="72" spans="1:17" ht="15.75">
      <c r="A72" s="26"/>
      <c r="B72" s="27" t="s">
        <v>46</v>
      </c>
      <c r="C72" s="27"/>
      <c r="D72" s="27"/>
      <c r="E72" s="27"/>
      <c r="F72" s="27"/>
      <c r="G72" s="27"/>
      <c r="H72" s="27"/>
      <c r="I72" s="27"/>
      <c r="J72" s="69"/>
      <c r="K72" s="27"/>
      <c r="L72" s="70">
        <v>0</v>
      </c>
      <c r="M72" s="27"/>
      <c r="N72" s="6"/>
      <c r="O72" s="7"/>
      <c r="P72" s="7"/>
      <c r="Q72" s="7"/>
    </row>
    <row r="73" spans="1:17" ht="15.75">
      <c r="A73" s="26"/>
      <c r="B73" s="27" t="s">
        <v>47</v>
      </c>
      <c r="C73" s="27"/>
      <c r="D73" s="27"/>
      <c r="E73" s="27"/>
      <c r="F73" s="27"/>
      <c r="G73" s="27"/>
      <c r="H73" s="27"/>
      <c r="I73" s="27"/>
      <c r="J73" s="69">
        <f>SUM(J69:J72)</f>
        <v>3118</v>
      </c>
      <c r="K73" s="27"/>
      <c r="L73" s="71">
        <f>SUM(L69:L72)</f>
        <v>979</v>
      </c>
      <c r="M73" s="27"/>
      <c r="N73" s="6"/>
      <c r="O73" s="7"/>
      <c r="P73" s="7"/>
      <c r="Q73" s="7"/>
    </row>
    <row r="74" spans="1:17" ht="15.75">
      <c r="A74" s="26"/>
      <c r="B74" s="27" t="s">
        <v>48</v>
      </c>
      <c r="C74" s="27"/>
      <c r="D74" s="27"/>
      <c r="E74" s="27"/>
      <c r="F74" s="27"/>
      <c r="G74" s="27"/>
      <c r="H74" s="27"/>
      <c r="I74" s="27"/>
      <c r="J74" s="69">
        <v>0</v>
      </c>
      <c r="K74" s="27"/>
      <c r="L74" s="70">
        <v>0</v>
      </c>
      <c r="M74" s="27"/>
      <c r="N74" s="6"/>
      <c r="O74" s="7"/>
      <c r="P74" s="7"/>
      <c r="Q74" s="7"/>
    </row>
    <row r="75" spans="1:17" ht="15.75">
      <c r="A75" s="26"/>
      <c r="B75" s="27" t="s">
        <v>49</v>
      </c>
      <c r="C75" s="27"/>
      <c r="D75" s="27"/>
      <c r="E75" s="27"/>
      <c r="F75" s="27"/>
      <c r="G75" s="27"/>
      <c r="H75" s="27"/>
      <c r="I75" s="27"/>
      <c r="J75" s="69">
        <f>J73+J74</f>
        <v>3118</v>
      </c>
      <c r="K75" s="27"/>
      <c r="L75" s="71">
        <f>L73+L74</f>
        <v>979</v>
      </c>
      <c r="M75" s="27"/>
      <c r="N75" s="6"/>
      <c r="O75" s="7"/>
      <c r="P75" s="7"/>
      <c r="Q75" s="7"/>
    </row>
    <row r="76" spans="1:17" ht="15.75">
      <c r="A76" s="26"/>
      <c r="B76" s="77" t="s">
        <v>50</v>
      </c>
      <c r="C76" s="78"/>
      <c r="D76" s="27"/>
      <c r="E76" s="27"/>
      <c r="F76" s="27"/>
      <c r="G76" s="27"/>
      <c r="H76" s="27"/>
      <c r="I76" s="27"/>
      <c r="J76" s="69"/>
      <c r="K76" s="27"/>
      <c r="L76" s="70"/>
      <c r="M76" s="27"/>
      <c r="N76" s="6"/>
      <c r="O76" s="7"/>
      <c r="P76" s="7"/>
      <c r="Q76" s="7"/>
    </row>
    <row r="77" spans="1:17" ht="15.75">
      <c r="A77" s="26">
        <v>1</v>
      </c>
      <c r="B77" s="27" t="s">
        <v>51</v>
      </c>
      <c r="C77" s="27"/>
      <c r="D77" s="27"/>
      <c r="E77" s="27"/>
      <c r="F77" s="27"/>
      <c r="G77" s="27"/>
      <c r="H77" s="27"/>
      <c r="I77" s="27"/>
      <c r="J77" s="27"/>
      <c r="K77" s="27"/>
      <c r="L77" s="70">
        <v>0</v>
      </c>
      <c r="M77" s="27"/>
      <c r="N77" s="6"/>
      <c r="O77" s="7"/>
      <c r="P77" s="7"/>
      <c r="Q77" s="7"/>
    </row>
    <row r="78" spans="1:17" ht="15.75">
      <c r="A78" s="26">
        <v>2</v>
      </c>
      <c r="B78" s="27" t="s">
        <v>52</v>
      </c>
      <c r="C78" s="27"/>
      <c r="D78" s="27"/>
      <c r="E78" s="27"/>
      <c r="F78" s="27"/>
      <c r="G78" s="27"/>
      <c r="H78" s="27"/>
      <c r="I78" s="27"/>
      <c r="J78" s="27"/>
      <c r="K78" s="27"/>
      <c r="L78" s="70">
        <v>-4</v>
      </c>
      <c r="M78" s="27"/>
      <c r="N78" s="6"/>
      <c r="O78" s="7"/>
      <c r="P78" s="7"/>
      <c r="Q78" s="7"/>
    </row>
    <row r="79" spans="1:17" ht="15.75">
      <c r="A79" s="26">
        <v>3</v>
      </c>
      <c r="B79" s="27" t="s">
        <v>53</v>
      </c>
      <c r="C79" s="27"/>
      <c r="D79" s="27"/>
      <c r="E79" s="27"/>
      <c r="F79" s="27"/>
      <c r="G79" s="27"/>
      <c r="H79" s="27"/>
      <c r="I79" s="27"/>
      <c r="J79" s="27"/>
      <c r="K79" s="27"/>
      <c r="L79" s="70">
        <v>-26</v>
      </c>
      <c r="M79" s="27"/>
      <c r="N79" s="6"/>
      <c r="O79" s="7"/>
      <c r="P79" s="7"/>
      <c r="Q79" s="7"/>
    </row>
    <row r="80" spans="1:17" ht="15.75">
      <c r="A80" s="26">
        <v>4</v>
      </c>
      <c r="B80" s="27" t="s">
        <v>54</v>
      </c>
      <c r="C80" s="27"/>
      <c r="D80" s="27"/>
      <c r="E80" s="27"/>
      <c r="F80" s="27"/>
      <c r="G80" s="27"/>
      <c r="H80" s="27"/>
      <c r="I80" s="27"/>
      <c r="J80" s="27"/>
      <c r="K80" s="27"/>
      <c r="L80" s="70">
        <v>0</v>
      </c>
      <c r="M80" s="27"/>
      <c r="N80" s="6"/>
      <c r="O80" s="7"/>
      <c r="P80" s="7"/>
      <c r="Q80" s="7"/>
    </row>
    <row r="81" spans="1:17" ht="15.75">
      <c r="A81" s="26">
        <v>5</v>
      </c>
      <c r="B81" s="27" t="s">
        <v>55</v>
      </c>
      <c r="C81" s="27"/>
      <c r="D81" s="27"/>
      <c r="E81" s="27"/>
      <c r="F81" s="27"/>
      <c r="G81" s="27"/>
      <c r="H81" s="27"/>
      <c r="I81" s="27"/>
      <c r="J81" s="27"/>
      <c r="K81" s="27"/>
      <c r="L81" s="70">
        <v>-535</v>
      </c>
      <c r="M81" s="27"/>
      <c r="N81" s="6"/>
      <c r="O81" s="7"/>
      <c r="P81" s="7"/>
      <c r="Q81" s="7"/>
    </row>
    <row r="82" spans="1:17" ht="15.75">
      <c r="A82" s="26">
        <v>6</v>
      </c>
      <c r="B82" s="27" t="s">
        <v>56</v>
      </c>
      <c r="C82" s="27"/>
      <c r="D82" s="27"/>
      <c r="E82" s="27"/>
      <c r="F82" s="27"/>
      <c r="G82" s="27"/>
      <c r="H82" s="27"/>
      <c r="I82" s="27"/>
      <c r="J82" s="27"/>
      <c r="K82" s="27"/>
      <c r="L82" s="70">
        <v>-3</v>
      </c>
      <c r="M82" s="27"/>
      <c r="N82" s="6"/>
      <c r="O82" s="7"/>
      <c r="P82" s="7"/>
      <c r="Q82" s="7"/>
    </row>
    <row r="83" spans="1:17" ht="15.75">
      <c r="A83" s="26">
        <v>7</v>
      </c>
      <c r="B83" s="27" t="s">
        <v>57</v>
      </c>
      <c r="C83" s="27"/>
      <c r="D83" s="27"/>
      <c r="E83" s="27"/>
      <c r="F83" s="27"/>
      <c r="G83" s="27"/>
      <c r="H83" s="27"/>
      <c r="I83" s="27"/>
      <c r="J83" s="27"/>
      <c r="K83" s="27"/>
      <c r="L83" s="70">
        <v>-31</v>
      </c>
      <c r="M83" s="27"/>
      <c r="N83" s="6"/>
      <c r="O83" s="7"/>
      <c r="P83" s="7"/>
      <c r="Q83" s="7"/>
    </row>
    <row r="84" spans="1:17" ht="15.75">
      <c r="A84" s="26">
        <v>8</v>
      </c>
      <c r="B84" s="27" t="s">
        <v>58</v>
      </c>
      <c r="C84" s="27"/>
      <c r="D84" s="27"/>
      <c r="E84" s="27"/>
      <c r="F84" s="27"/>
      <c r="G84" s="27"/>
      <c r="H84" s="27"/>
      <c r="I84" s="27"/>
      <c r="J84" s="27"/>
      <c r="K84" s="27"/>
      <c r="L84" s="70">
        <v>0</v>
      </c>
      <c r="M84" s="27"/>
      <c r="N84" s="6"/>
      <c r="O84" s="7"/>
      <c r="P84" s="7"/>
      <c r="Q84" s="7"/>
    </row>
    <row r="85" spans="1:17" ht="15.75">
      <c r="A85" s="26">
        <v>9</v>
      </c>
      <c r="B85" s="27" t="s">
        <v>59</v>
      </c>
      <c r="C85" s="27"/>
      <c r="D85" s="27"/>
      <c r="E85" s="27"/>
      <c r="F85" s="27"/>
      <c r="G85" s="27"/>
      <c r="H85" s="27"/>
      <c r="I85" s="27"/>
      <c r="J85" s="27"/>
      <c r="K85" s="27"/>
      <c r="L85" s="70">
        <v>-25</v>
      </c>
      <c r="M85" s="27"/>
      <c r="N85" s="6"/>
      <c r="O85" s="7"/>
      <c r="P85" s="7"/>
      <c r="Q85" s="7"/>
    </row>
    <row r="86" spans="1:17" ht="15.75">
      <c r="A86" s="26">
        <v>10</v>
      </c>
      <c r="B86" s="27" t="s">
        <v>60</v>
      </c>
      <c r="C86" s="27"/>
      <c r="D86" s="27"/>
      <c r="E86" s="27"/>
      <c r="F86" s="27"/>
      <c r="G86" s="27"/>
      <c r="H86" s="27"/>
      <c r="I86" s="27"/>
      <c r="J86" s="27"/>
      <c r="K86" s="27"/>
      <c r="L86" s="70">
        <v>0</v>
      </c>
      <c r="M86" s="27"/>
      <c r="N86" s="6"/>
      <c r="O86" s="7"/>
      <c r="P86" s="7"/>
      <c r="Q86" s="7"/>
    </row>
    <row r="87" spans="1:17" ht="15.75">
      <c r="A87" s="26">
        <v>11</v>
      </c>
      <c r="B87" s="27" t="s">
        <v>61</v>
      </c>
      <c r="C87" s="27"/>
      <c r="D87" s="27"/>
      <c r="E87" s="27"/>
      <c r="F87" s="27"/>
      <c r="G87" s="27"/>
      <c r="H87" s="27"/>
      <c r="I87" s="27"/>
      <c r="J87" s="27"/>
      <c r="K87" s="27"/>
      <c r="L87" s="70">
        <v>0</v>
      </c>
      <c r="M87" s="27"/>
      <c r="N87" s="6"/>
      <c r="O87" s="7"/>
      <c r="P87" s="7"/>
      <c r="Q87" s="7"/>
    </row>
    <row r="88" spans="1:17" ht="15.75">
      <c r="A88" s="26">
        <v>12</v>
      </c>
      <c r="B88" s="27" t="s">
        <v>62</v>
      </c>
      <c r="C88" s="27"/>
      <c r="D88" s="27"/>
      <c r="E88" s="27"/>
      <c r="F88" s="27"/>
      <c r="G88" s="27"/>
      <c r="H88" s="27"/>
      <c r="I88" s="27"/>
      <c r="J88" s="27"/>
      <c r="K88" s="27"/>
      <c r="L88" s="70">
        <f>-L75-SUM(L78:L87)</f>
        <v>-355</v>
      </c>
      <c r="M88" s="27"/>
      <c r="N88" s="6"/>
      <c r="O88" s="7"/>
      <c r="P88" s="7"/>
      <c r="Q88" s="7"/>
    </row>
    <row r="89" spans="1:17" ht="15.75">
      <c r="A89" s="26"/>
      <c r="B89" s="77" t="s">
        <v>63</v>
      </c>
      <c r="C89" s="78"/>
      <c r="D89" s="27"/>
      <c r="E89" s="27"/>
      <c r="F89" s="27"/>
      <c r="G89" s="27"/>
      <c r="H89" s="27"/>
      <c r="I89" s="27"/>
      <c r="J89" s="27"/>
      <c r="K89" s="27"/>
      <c r="L89" s="79"/>
      <c r="M89" s="27"/>
      <c r="N89" s="6"/>
      <c r="O89" s="7"/>
      <c r="P89" s="7"/>
      <c r="Q89" s="7"/>
    </row>
    <row r="90" spans="1:17" ht="15.75">
      <c r="A90" s="26"/>
      <c r="B90" s="27" t="s">
        <v>64</v>
      </c>
      <c r="C90" s="78"/>
      <c r="D90" s="27"/>
      <c r="E90" s="27"/>
      <c r="F90" s="27"/>
      <c r="G90" s="27"/>
      <c r="H90" s="27"/>
      <c r="I90" s="27"/>
      <c r="J90" s="69">
        <v>0</v>
      </c>
      <c r="K90" s="69"/>
      <c r="L90" s="70"/>
      <c r="M90" s="27"/>
      <c r="N90" s="6"/>
      <c r="O90" s="7"/>
      <c r="P90" s="7"/>
      <c r="Q90" s="7"/>
    </row>
    <row r="91" spans="1:17" ht="15.75">
      <c r="A91" s="26"/>
      <c r="B91" s="27" t="s">
        <v>65</v>
      </c>
      <c r="C91" s="27"/>
      <c r="D91" s="27"/>
      <c r="E91" s="27"/>
      <c r="F91" s="27"/>
      <c r="G91" s="27"/>
      <c r="H91" s="27"/>
      <c r="I91" s="27"/>
      <c r="J91" s="69">
        <v>0</v>
      </c>
      <c r="K91" s="69"/>
      <c r="L91" s="70"/>
      <c r="M91" s="27"/>
      <c r="N91" s="6"/>
      <c r="O91" s="7"/>
      <c r="P91" s="7"/>
      <c r="Q91" s="7"/>
    </row>
    <row r="92" spans="1:17" ht="15.75">
      <c r="A92" s="26"/>
      <c r="B92" s="27" t="s">
        <v>66</v>
      </c>
      <c r="C92" s="27"/>
      <c r="D92" s="27"/>
      <c r="E92" s="27"/>
      <c r="F92" s="27"/>
      <c r="G92" s="27"/>
      <c r="H92" s="27"/>
      <c r="I92" s="27"/>
      <c r="J92" s="69">
        <v>-2962</v>
      </c>
      <c r="K92" s="69"/>
      <c r="L92" s="70"/>
      <c r="M92" s="27"/>
      <c r="N92" s="6"/>
      <c r="O92" s="7"/>
      <c r="P92" s="7"/>
      <c r="Q92" s="7"/>
    </row>
    <row r="93" spans="1:17" ht="15.75">
      <c r="A93" s="26"/>
      <c r="B93" s="27" t="s">
        <v>67</v>
      </c>
      <c r="C93" s="27"/>
      <c r="D93" s="27"/>
      <c r="E93" s="27"/>
      <c r="F93" s="27"/>
      <c r="G93" s="27"/>
      <c r="H93" s="27"/>
      <c r="I93" s="27"/>
      <c r="J93" s="69">
        <v>-156</v>
      </c>
      <c r="K93" s="69"/>
      <c r="L93" s="70"/>
      <c r="M93" s="27"/>
      <c r="N93" s="6"/>
      <c r="O93" s="7"/>
      <c r="P93" s="7"/>
      <c r="Q93" s="7"/>
    </row>
    <row r="94" spans="1:17" ht="15.75">
      <c r="A94" s="26"/>
      <c r="B94" s="27" t="s">
        <v>68</v>
      </c>
      <c r="C94" s="27"/>
      <c r="D94" s="27"/>
      <c r="E94" s="27"/>
      <c r="F94" s="27"/>
      <c r="G94" s="27"/>
      <c r="H94" s="27"/>
      <c r="I94" s="27"/>
      <c r="J94" s="69">
        <f>SUM(J76:J93)</f>
        <v>-3118</v>
      </c>
      <c r="K94" s="69"/>
      <c r="L94" s="69">
        <f>SUM(L76:L93)</f>
        <v>-979</v>
      </c>
      <c r="M94" s="27"/>
      <c r="N94" s="6"/>
      <c r="O94" s="7"/>
      <c r="P94" s="7"/>
      <c r="Q94" s="7"/>
    </row>
    <row r="95" spans="1:17" ht="15.75">
      <c r="A95" s="26"/>
      <c r="B95" s="27" t="s">
        <v>69</v>
      </c>
      <c r="C95" s="27"/>
      <c r="D95" s="27"/>
      <c r="E95" s="27"/>
      <c r="F95" s="27"/>
      <c r="G95" s="27"/>
      <c r="H95" s="27"/>
      <c r="I95" s="27"/>
      <c r="J95" s="69">
        <f>J75+J94</f>
        <v>0</v>
      </c>
      <c r="K95" s="69"/>
      <c r="L95" s="69">
        <f>L75+L94</f>
        <v>0</v>
      </c>
      <c r="M95" s="27"/>
      <c r="N95" s="6"/>
      <c r="O95" s="7"/>
      <c r="P95" s="7"/>
      <c r="Q95" s="7"/>
    </row>
    <row r="96" spans="1:17" ht="15.75">
      <c r="A96" s="26"/>
      <c r="B96" s="27"/>
      <c r="C96" s="27"/>
      <c r="D96" s="27"/>
      <c r="E96" s="27"/>
      <c r="F96" s="27"/>
      <c r="G96" s="27"/>
      <c r="H96" s="27"/>
      <c r="I96" s="27"/>
      <c r="J96" s="69"/>
      <c r="K96" s="69"/>
      <c r="L96" s="69"/>
      <c r="M96" s="27"/>
      <c r="N96" s="6"/>
      <c r="O96" s="7"/>
      <c r="P96" s="7"/>
      <c r="Q96" s="7"/>
    </row>
    <row r="97" spans="1:17" ht="12" customHeight="1">
      <c r="A97" s="8"/>
      <c r="B97" s="10"/>
      <c r="C97" s="10"/>
      <c r="D97" s="10"/>
      <c r="E97" s="10"/>
      <c r="F97" s="10"/>
      <c r="G97" s="10"/>
      <c r="H97" s="10"/>
      <c r="I97" s="10"/>
      <c r="J97" s="10"/>
      <c r="K97" s="10"/>
      <c r="L97" s="65"/>
      <c r="M97" s="10"/>
      <c r="N97" s="6"/>
      <c r="O97" s="7"/>
      <c r="P97" s="7"/>
      <c r="Q97" s="7"/>
    </row>
    <row r="98" spans="1:17" ht="12" customHeight="1">
      <c r="A98" s="8"/>
      <c r="B98" s="10"/>
      <c r="C98" s="10"/>
      <c r="D98" s="10"/>
      <c r="E98" s="10"/>
      <c r="F98" s="10"/>
      <c r="G98" s="10"/>
      <c r="H98" s="10"/>
      <c r="I98" s="10"/>
      <c r="J98" s="10"/>
      <c r="K98" s="10"/>
      <c r="L98" s="65"/>
      <c r="M98" s="10"/>
      <c r="N98" s="6"/>
      <c r="O98" s="7"/>
      <c r="P98" s="7"/>
      <c r="Q98" s="7"/>
    </row>
    <row r="99" spans="1:17" ht="15.75">
      <c r="A99" s="2"/>
      <c r="B99" s="80" t="s">
        <v>70</v>
      </c>
      <c r="C99" s="81"/>
      <c r="D99" s="5"/>
      <c r="E99" s="5"/>
      <c r="F99" s="5"/>
      <c r="G99" s="5"/>
      <c r="H99" s="5"/>
      <c r="I99" s="5"/>
      <c r="J99" s="5"/>
      <c r="K99" s="5"/>
      <c r="L99" s="63"/>
      <c r="M99" s="5"/>
      <c r="N99" s="6"/>
      <c r="O99" s="7"/>
      <c r="P99" s="7"/>
      <c r="Q99" s="7"/>
    </row>
    <row r="100" spans="1:17" ht="15.75">
      <c r="A100" s="8"/>
      <c r="B100" s="22"/>
      <c r="C100" s="16"/>
      <c r="D100" s="10"/>
      <c r="E100" s="10"/>
      <c r="F100" s="10"/>
      <c r="G100" s="10"/>
      <c r="H100" s="10"/>
      <c r="I100" s="10"/>
      <c r="J100" s="10"/>
      <c r="K100" s="10"/>
      <c r="L100" s="65"/>
      <c r="M100" s="10"/>
      <c r="N100" s="6"/>
      <c r="O100" s="7"/>
      <c r="P100" s="7"/>
      <c r="Q100" s="7"/>
    </row>
    <row r="101" spans="1:17" ht="15.75">
      <c r="A101" s="8"/>
      <c r="B101" s="82" t="s">
        <v>71</v>
      </c>
      <c r="C101" s="16"/>
      <c r="D101" s="10"/>
      <c r="E101" s="10"/>
      <c r="F101" s="10"/>
      <c r="G101" s="10"/>
      <c r="H101" s="10"/>
      <c r="I101" s="10"/>
      <c r="J101" s="10"/>
      <c r="K101" s="10"/>
      <c r="L101" s="65"/>
      <c r="M101" s="10"/>
      <c r="N101" s="6"/>
      <c r="O101" s="7"/>
      <c r="P101" s="7"/>
      <c r="Q101" s="7"/>
    </row>
    <row r="102" spans="1:17" ht="15.75">
      <c r="A102" s="26"/>
      <c r="B102" s="27" t="s">
        <v>72</v>
      </c>
      <c r="C102" s="27"/>
      <c r="D102" s="27"/>
      <c r="E102" s="27"/>
      <c r="F102" s="27"/>
      <c r="G102" s="27"/>
      <c r="H102" s="27"/>
      <c r="I102" s="27"/>
      <c r="J102" s="27"/>
      <c r="K102" s="27"/>
      <c r="L102" s="70">
        <v>1350</v>
      </c>
      <c r="M102" s="27"/>
      <c r="N102" s="6"/>
      <c r="O102" s="7"/>
      <c r="P102" s="7"/>
      <c r="Q102" s="7"/>
    </row>
    <row r="103" spans="1:17" ht="15.75">
      <c r="A103" s="26"/>
      <c r="B103" s="27" t="s">
        <v>73</v>
      </c>
      <c r="C103" s="27"/>
      <c r="D103" s="27"/>
      <c r="E103" s="27"/>
      <c r="F103" s="27"/>
      <c r="G103" s="27"/>
      <c r="H103" s="27"/>
      <c r="I103" s="27"/>
      <c r="J103" s="27"/>
      <c r="K103" s="27"/>
      <c r="L103" s="70">
        <v>2295</v>
      </c>
      <c r="M103" s="27"/>
      <c r="N103" s="6"/>
      <c r="O103" s="7"/>
      <c r="P103" s="7"/>
      <c r="Q103" s="7"/>
    </row>
    <row r="104" spans="1:17" ht="15.75">
      <c r="A104" s="26"/>
      <c r="B104" s="27" t="s">
        <v>74</v>
      </c>
      <c r="C104" s="27"/>
      <c r="D104" s="27"/>
      <c r="E104" s="27"/>
      <c r="F104" s="27"/>
      <c r="G104" s="27"/>
      <c r="H104" s="27"/>
      <c r="I104" s="27"/>
      <c r="J104" s="27"/>
      <c r="K104" s="27"/>
      <c r="L104" s="70">
        <v>0</v>
      </c>
      <c r="M104" s="27"/>
      <c r="N104" s="6"/>
      <c r="O104" s="7"/>
      <c r="P104" s="7"/>
      <c r="Q104" s="7"/>
    </row>
    <row r="105" spans="1:17" ht="15.75">
      <c r="A105" s="26"/>
      <c r="B105" s="27" t="s">
        <v>75</v>
      </c>
      <c r="C105" s="27"/>
      <c r="D105" s="27"/>
      <c r="E105" s="27"/>
      <c r="F105" s="27"/>
      <c r="G105" s="27"/>
      <c r="H105" s="27"/>
      <c r="I105" s="27"/>
      <c r="J105" s="27"/>
      <c r="K105" s="27"/>
      <c r="L105" s="70">
        <v>0</v>
      </c>
      <c r="M105" s="27"/>
      <c r="N105" s="6"/>
      <c r="O105" s="7"/>
      <c r="P105" s="7"/>
      <c r="Q105" s="7"/>
    </row>
    <row r="106" spans="1:17" ht="15.75">
      <c r="A106" s="26"/>
      <c r="B106" s="27" t="s">
        <v>76</v>
      </c>
      <c r="C106" s="27"/>
      <c r="D106" s="27"/>
      <c r="E106" s="27"/>
      <c r="F106" s="27"/>
      <c r="G106" s="27"/>
      <c r="H106" s="27"/>
      <c r="I106" s="27"/>
      <c r="J106" s="27"/>
      <c r="K106" s="27"/>
      <c r="L106" s="70">
        <v>0</v>
      </c>
      <c r="M106" s="27"/>
      <c r="N106" s="6"/>
      <c r="O106" s="7"/>
      <c r="P106" s="7"/>
      <c r="Q106" s="7"/>
    </row>
    <row r="107" spans="1:17" ht="15.75">
      <c r="A107" s="26"/>
      <c r="B107" s="27" t="s">
        <v>55</v>
      </c>
      <c r="C107" s="27"/>
      <c r="D107" s="27"/>
      <c r="E107" s="27"/>
      <c r="F107" s="27"/>
      <c r="G107" s="27"/>
      <c r="H107" s="27"/>
      <c r="I107" s="27"/>
      <c r="J107" s="27"/>
      <c r="K107" s="27"/>
      <c r="L107" s="70">
        <v>0</v>
      </c>
      <c r="M107" s="27"/>
      <c r="N107" s="6"/>
      <c r="O107" s="7"/>
      <c r="P107" s="7"/>
      <c r="Q107" s="7"/>
    </row>
    <row r="108" spans="1:17" ht="15.75">
      <c r="A108" s="26"/>
      <c r="B108" s="27" t="s">
        <v>57</v>
      </c>
      <c r="C108" s="27"/>
      <c r="D108" s="27"/>
      <c r="E108" s="27"/>
      <c r="F108" s="27"/>
      <c r="G108" s="27"/>
      <c r="H108" s="27"/>
      <c r="I108" s="27"/>
      <c r="J108" s="27"/>
      <c r="K108" s="27"/>
      <c r="L108" s="70">
        <v>0</v>
      </c>
      <c r="M108" s="27"/>
      <c r="N108" s="6"/>
      <c r="O108" s="7"/>
      <c r="P108" s="7"/>
      <c r="Q108" s="7"/>
    </row>
    <row r="109" spans="1:17" ht="15.75">
      <c r="A109" s="26"/>
      <c r="B109" s="27" t="s">
        <v>77</v>
      </c>
      <c r="C109" s="27"/>
      <c r="D109" s="27"/>
      <c r="E109" s="27"/>
      <c r="F109" s="27"/>
      <c r="G109" s="27"/>
      <c r="H109" s="27"/>
      <c r="I109" s="27"/>
      <c r="J109" s="27"/>
      <c r="K109" s="27"/>
      <c r="L109" s="70">
        <f>SUM(L103:L107)</f>
        <v>2295</v>
      </c>
      <c r="M109" s="27"/>
      <c r="N109" s="6"/>
      <c r="O109" s="7"/>
      <c r="P109" s="7"/>
      <c r="Q109" s="7"/>
    </row>
    <row r="110" spans="1:17" ht="15.75">
      <c r="A110" s="26"/>
      <c r="B110" s="27"/>
      <c r="C110" s="27"/>
      <c r="D110" s="27"/>
      <c r="E110" s="27"/>
      <c r="F110" s="27"/>
      <c r="G110" s="27"/>
      <c r="H110" s="27"/>
      <c r="I110" s="27"/>
      <c r="J110" s="27"/>
      <c r="K110" s="27"/>
      <c r="L110" s="83"/>
      <c r="M110" s="27"/>
      <c r="N110" s="6"/>
      <c r="O110" s="7"/>
      <c r="P110" s="7"/>
      <c r="Q110" s="7"/>
    </row>
    <row r="111" spans="1:17" ht="15.75">
      <c r="A111" s="8"/>
      <c r="B111" s="82" t="s">
        <v>78</v>
      </c>
      <c r="C111" s="10"/>
      <c r="D111" s="10"/>
      <c r="E111" s="10"/>
      <c r="F111" s="10"/>
      <c r="G111" s="10"/>
      <c r="H111" s="10"/>
      <c r="I111" s="10"/>
      <c r="J111" s="10"/>
      <c r="K111" s="10"/>
      <c r="L111" s="65"/>
      <c r="M111" s="10"/>
      <c r="N111" s="6"/>
      <c r="O111" s="7"/>
      <c r="P111" s="7"/>
      <c r="Q111" s="7"/>
    </row>
    <row r="112" spans="1:17" ht="15.75">
      <c r="A112" s="26"/>
      <c r="B112" s="27" t="s">
        <v>79</v>
      </c>
      <c r="C112" s="27"/>
      <c r="D112" s="84"/>
      <c r="E112" s="27"/>
      <c r="F112" s="27"/>
      <c r="G112" s="27"/>
      <c r="H112" s="27"/>
      <c r="I112" s="27"/>
      <c r="J112" s="27"/>
      <c r="K112" s="27"/>
      <c r="L112" s="85" t="s">
        <v>177</v>
      </c>
      <c r="M112" s="27"/>
      <c r="N112" s="6"/>
      <c r="O112" s="7"/>
      <c r="P112" s="7"/>
      <c r="Q112" s="7"/>
    </row>
    <row r="113" spans="1:17" ht="15.75">
      <c r="A113" s="26"/>
      <c r="B113" s="27" t="s">
        <v>80</v>
      </c>
      <c r="C113" s="30"/>
      <c r="D113" s="30"/>
      <c r="E113" s="30"/>
      <c r="F113" s="30"/>
      <c r="G113" s="30"/>
      <c r="H113" s="30"/>
      <c r="I113" s="30"/>
      <c r="J113" s="30"/>
      <c r="K113" s="30"/>
      <c r="L113" s="85" t="s">
        <v>177</v>
      </c>
      <c r="M113" s="27"/>
      <c r="N113" s="6"/>
      <c r="O113" s="7"/>
      <c r="P113" s="7"/>
      <c r="Q113" s="7"/>
    </row>
    <row r="114" spans="1:17" ht="15.75">
      <c r="A114" s="26"/>
      <c r="B114" s="27" t="s">
        <v>81</v>
      </c>
      <c r="C114" s="27"/>
      <c r="D114" s="27"/>
      <c r="E114" s="27"/>
      <c r="F114" s="27"/>
      <c r="G114" s="27"/>
      <c r="H114" s="27"/>
      <c r="I114" s="27"/>
      <c r="J114" s="27"/>
      <c r="K114" s="27"/>
      <c r="L114" s="85" t="s">
        <v>177</v>
      </c>
      <c r="M114" s="27"/>
      <c r="N114" s="6"/>
      <c r="O114" s="7"/>
      <c r="P114" s="7"/>
      <c r="Q114" s="7"/>
    </row>
    <row r="115" spans="1:17" ht="15.75">
      <c r="A115" s="26"/>
      <c r="B115" s="27" t="s">
        <v>82</v>
      </c>
      <c r="C115" s="27"/>
      <c r="D115" s="27"/>
      <c r="E115" s="27"/>
      <c r="F115" s="27"/>
      <c r="G115" s="27"/>
      <c r="H115" s="27"/>
      <c r="I115" s="27"/>
      <c r="J115" s="27"/>
      <c r="K115" s="27"/>
      <c r="L115" s="85" t="s">
        <v>177</v>
      </c>
      <c r="M115" s="27"/>
      <c r="N115" s="6"/>
      <c r="O115" s="7"/>
      <c r="P115" s="7"/>
      <c r="Q115" s="7"/>
    </row>
    <row r="116" spans="1:17" ht="15.75">
      <c r="A116" s="26"/>
      <c r="B116" s="27"/>
      <c r="C116" s="27"/>
      <c r="D116" s="27"/>
      <c r="E116" s="27"/>
      <c r="F116" s="27"/>
      <c r="G116" s="27"/>
      <c r="H116" s="27"/>
      <c r="I116" s="27"/>
      <c r="J116" s="27"/>
      <c r="K116" s="27"/>
      <c r="L116" s="83"/>
      <c r="M116" s="27"/>
      <c r="N116" s="6"/>
      <c r="O116" s="7"/>
      <c r="P116" s="7"/>
      <c r="Q116" s="7"/>
    </row>
    <row r="117" spans="1:17" ht="15.75">
      <c r="A117" s="8"/>
      <c r="B117" s="82" t="s">
        <v>83</v>
      </c>
      <c r="C117" s="16"/>
      <c r="D117" s="10"/>
      <c r="E117" s="10"/>
      <c r="F117" s="10"/>
      <c r="G117" s="10"/>
      <c r="H117" s="10"/>
      <c r="I117" s="10"/>
      <c r="J117" s="10"/>
      <c r="K117" s="10"/>
      <c r="L117" s="86"/>
      <c r="M117" s="10"/>
      <c r="N117" s="6"/>
      <c r="O117" s="7"/>
      <c r="P117" s="7"/>
      <c r="Q117" s="7"/>
    </row>
    <row r="118" spans="1:17" ht="15.75">
      <c r="A118" s="26"/>
      <c r="B118" s="27" t="s">
        <v>84</v>
      </c>
      <c r="C118" s="27"/>
      <c r="D118" s="27"/>
      <c r="E118" s="27"/>
      <c r="F118" s="27"/>
      <c r="G118" s="27"/>
      <c r="H118" s="27"/>
      <c r="I118" s="27"/>
      <c r="J118" s="27"/>
      <c r="K118" s="27"/>
      <c r="L118" s="70">
        <v>0</v>
      </c>
      <c r="M118" s="27"/>
      <c r="N118" s="6"/>
      <c r="O118" s="7"/>
      <c r="P118" s="7"/>
      <c r="Q118" s="7"/>
    </row>
    <row r="119" spans="1:17" ht="15.75">
      <c r="A119" s="26"/>
      <c r="B119" s="27" t="s">
        <v>85</v>
      </c>
      <c r="C119" s="27"/>
      <c r="D119" s="27"/>
      <c r="E119" s="27"/>
      <c r="F119" s="27"/>
      <c r="G119" s="27"/>
      <c r="H119" s="27"/>
      <c r="I119" s="27"/>
      <c r="J119" s="27"/>
      <c r="K119" s="27"/>
      <c r="L119" s="70">
        <v>25</v>
      </c>
      <c r="M119" s="27"/>
      <c r="N119" s="6"/>
      <c r="O119" s="7"/>
      <c r="P119" s="7"/>
      <c r="Q119" s="7"/>
    </row>
    <row r="120" spans="1:17" ht="15.75">
      <c r="A120" s="26"/>
      <c r="B120" s="27" t="s">
        <v>86</v>
      </c>
      <c r="C120" s="27"/>
      <c r="D120" s="27"/>
      <c r="E120" s="27"/>
      <c r="F120" s="27"/>
      <c r="G120" s="27"/>
      <c r="H120" s="27"/>
      <c r="I120" s="27"/>
      <c r="J120" s="27"/>
      <c r="K120" s="27"/>
      <c r="L120" s="70">
        <f>L119+L118</f>
        <v>25</v>
      </c>
      <c r="M120" s="27"/>
      <c r="N120" s="6"/>
      <c r="O120" s="7"/>
      <c r="P120" s="7"/>
      <c r="Q120" s="7"/>
    </row>
    <row r="121" spans="1:17" ht="15.75">
      <c r="A121" s="26"/>
      <c r="B121" s="27" t="s">
        <v>87</v>
      </c>
      <c r="C121" s="27"/>
      <c r="D121" s="27"/>
      <c r="E121" s="27"/>
      <c r="F121" s="27"/>
      <c r="G121" s="27"/>
      <c r="H121" s="87"/>
      <c r="I121" s="27"/>
      <c r="J121" s="27"/>
      <c r="K121" s="27"/>
      <c r="L121" s="70">
        <v>-25</v>
      </c>
      <c r="M121" s="27"/>
      <c r="N121" s="6"/>
      <c r="O121" s="7"/>
      <c r="P121" s="7"/>
      <c r="Q121" s="7"/>
    </row>
    <row r="122" spans="1:17" ht="15.75">
      <c r="A122" s="26"/>
      <c r="B122" s="27" t="s">
        <v>88</v>
      </c>
      <c r="C122" s="27"/>
      <c r="D122" s="27"/>
      <c r="E122" s="27"/>
      <c r="F122" s="27"/>
      <c r="G122" s="27"/>
      <c r="H122" s="27"/>
      <c r="I122" s="27"/>
      <c r="J122" s="27"/>
      <c r="K122" s="27"/>
      <c r="L122" s="70">
        <f>L120+L121</f>
        <v>0</v>
      </c>
      <c r="M122" s="27"/>
      <c r="N122" s="6"/>
      <c r="O122" s="7"/>
      <c r="P122" s="7"/>
      <c r="Q122" s="7"/>
    </row>
    <row r="123" spans="1:17" ht="7.5" customHeight="1">
      <c r="A123" s="26"/>
      <c r="B123" s="27"/>
      <c r="C123" s="27"/>
      <c r="D123" s="27"/>
      <c r="E123" s="27"/>
      <c r="F123" s="27"/>
      <c r="G123" s="27"/>
      <c r="H123" s="27"/>
      <c r="I123" s="27"/>
      <c r="J123" s="27"/>
      <c r="K123" s="27"/>
      <c r="L123" s="83"/>
      <c r="M123" s="27"/>
      <c r="N123" s="6"/>
      <c r="O123" s="7"/>
      <c r="P123" s="7"/>
      <c r="Q123" s="7"/>
    </row>
    <row r="124" spans="1:17" ht="6" customHeight="1">
      <c r="A124" s="2"/>
      <c r="B124" s="5"/>
      <c r="C124" s="5"/>
      <c r="D124" s="5"/>
      <c r="E124" s="5"/>
      <c r="F124" s="5"/>
      <c r="G124" s="5"/>
      <c r="H124" s="5"/>
      <c r="I124" s="5"/>
      <c r="J124" s="5"/>
      <c r="K124" s="5"/>
      <c r="L124" s="63"/>
      <c r="M124" s="5"/>
      <c r="N124" s="6"/>
      <c r="O124" s="7"/>
      <c r="P124" s="7"/>
      <c r="Q124" s="7"/>
    </row>
    <row r="125" spans="1:17" ht="15.75">
      <c r="A125" s="8"/>
      <c r="B125" s="82" t="s">
        <v>89</v>
      </c>
      <c r="C125" s="16"/>
      <c r="D125" s="10"/>
      <c r="E125" s="10"/>
      <c r="F125" s="10"/>
      <c r="G125" s="10"/>
      <c r="H125" s="10"/>
      <c r="I125" s="10"/>
      <c r="J125" s="10"/>
      <c r="K125" s="10"/>
      <c r="L125" s="65"/>
      <c r="M125" s="10"/>
      <c r="N125" s="6"/>
      <c r="O125" s="7"/>
      <c r="P125" s="7"/>
      <c r="Q125" s="7"/>
    </row>
    <row r="126" spans="1:17" ht="15.75">
      <c r="A126" s="8"/>
      <c r="B126" s="22"/>
      <c r="C126" s="16"/>
      <c r="D126" s="10"/>
      <c r="E126" s="10"/>
      <c r="F126" s="10"/>
      <c r="G126" s="10"/>
      <c r="H126" s="10"/>
      <c r="I126" s="10"/>
      <c r="J126" s="10"/>
      <c r="K126" s="10"/>
      <c r="L126" s="65"/>
      <c r="M126" s="10"/>
      <c r="N126" s="6"/>
      <c r="O126" s="7"/>
      <c r="P126" s="7"/>
      <c r="Q126" s="7"/>
    </row>
    <row r="127" spans="1:17" ht="15.75">
      <c r="A127" s="26"/>
      <c r="B127" s="27" t="s">
        <v>90</v>
      </c>
      <c r="C127" s="88"/>
      <c r="D127" s="27"/>
      <c r="E127" s="27"/>
      <c r="F127" s="27"/>
      <c r="G127" s="27"/>
      <c r="H127" s="27"/>
      <c r="I127" s="27"/>
      <c r="J127" s="27"/>
      <c r="K127" s="27"/>
      <c r="L127" s="70">
        <f>L53</f>
        <v>31281</v>
      </c>
      <c r="M127" s="27"/>
      <c r="N127" s="6"/>
      <c r="O127" s="7"/>
      <c r="P127" s="7"/>
      <c r="Q127" s="7"/>
    </row>
    <row r="128" spans="1:17" ht="15.75">
      <c r="A128" s="26"/>
      <c r="B128" s="27" t="s">
        <v>91</v>
      </c>
      <c r="C128" s="88"/>
      <c r="D128" s="27"/>
      <c r="E128" s="27"/>
      <c r="F128" s="27"/>
      <c r="G128" s="27"/>
      <c r="H128" s="27"/>
      <c r="I128" s="27"/>
      <c r="J128" s="27"/>
      <c r="K128" s="27"/>
      <c r="L128" s="70">
        <f>L65</f>
        <v>31306</v>
      </c>
      <c r="M128" s="27"/>
      <c r="N128" s="6"/>
      <c r="O128" s="7"/>
      <c r="P128" s="7"/>
      <c r="Q128" s="7"/>
    </row>
    <row r="129" spans="1:17" ht="7.5" customHeight="1">
      <c r="A129" s="26"/>
      <c r="B129" s="27"/>
      <c r="C129" s="27"/>
      <c r="D129" s="27"/>
      <c r="E129" s="27"/>
      <c r="F129" s="27"/>
      <c r="G129" s="27"/>
      <c r="H129" s="27"/>
      <c r="I129" s="27"/>
      <c r="J129" s="27"/>
      <c r="K129" s="27"/>
      <c r="L129" s="83"/>
      <c r="M129" s="27"/>
      <c r="N129" s="6"/>
      <c r="O129" s="7"/>
      <c r="P129" s="7"/>
      <c r="Q129" s="7"/>
    </row>
    <row r="130" spans="1:17" ht="15.75">
      <c r="A130" s="2"/>
      <c r="B130" s="5"/>
      <c r="C130" s="5"/>
      <c r="D130" s="5"/>
      <c r="E130" s="5"/>
      <c r="F130" s="5"/>
      <c r="G130" s="5"/>
      <c r="H130" s="5"/>
      <c r="I130" s="5"/>
      <c r="J130" s="5"/>
      <c r="K130" s="5"/>
      <c r="L130" s="63"/>
      <c r="M130" s="5"/>
      <c r="N130" s="6"/>
      <c r="O130" s="7"/>
      <c r="P130" s="7"/>
      <c r="Q130" s="7"/>
    </row>
    <row r="131" spans="1:17" ht="15.75">
      <c r="A131" s="8"/>
      <c r="B131" s="82" t="s">
        <v>92</v>
      </c>
      <c r="C131" s="16"/>
      <c r="D131" s="10"/>
      <c r="E131" s="10"/>
      <c r="F131" s="10"/>
      <c r="G131" s="10"/>
      <c r="H131" s="89" t="s">
        <v>165</v>
      </c>
      <c r="I131" s="89"/>
      <c r="J131" s="89" t="s">
        <v>176</v>
      </c>
      <c r="K131" s="12"/>
      <c r="L131" s="90" t="s">
        <v>190</v>
      </c>
      <c r="M131" s="10"/>
      <c r="N131" s="6"/>
      <c r="O131" s="7"/>
      <c r="P131" s="7"/>
      <c r="Q131" s="7"/>
    </row>
    <row r="132" spans="1:17" ht="15.75">
      <c r="A132" s="26"/>
      <c r="B132" s="27" t="s">
        <v>93</v>
      </c>
      <c r="C132" s="27"/>
      <c r="D132" s="27"/>
      <c r="E132" s="27"/>
      <c r="F132" s="27"/>
      <c r="G132" s="27"/>
      <c r="H132" s="70">
        <v>25000</v>
      </c>
      <c r="I132" s="27"/>
      <c r="J132" s="53" t="s">
        <v>177</v>
      </c>
      <c r="K132" s="27"/>
      <c r="L132" s="70"/>
      <c r="M132" s="27"/>
      <c r="N132" s="6"/>
      <c r="O132" s="7"/>
      <c r="P132" s="7"/>
      <c r="Q132" s="7"/>
    </row>
    <row r="133" spans="1:17" ht="15.75">
      <c r="A133" s="26"/>
      <c r="B133" s="27" t="s">
        <v>94</v>
      </c>
      <c r="C133" s="27"/>
      <c r="D133" s="27"/>
      <c r="E133" s="27"/>
      <c r="F133" s="27"/>
      <c r="G133" s="27"/>
      <c r="H133" s="70">
        <v>244</v>
      </c>
      <c r="I133" s="27"/>
      <c r="J133" s="70">
        <v>491</v>
      </c>
      <c r="K133" s="27"/>
      <c r="L133" s="70">
        <f>J133+H133</f>
        <v>735</v>
      </c>
      <c r="M133" s="27"/>
      <c r="N133" s="6"/>
      <c r="O133" s="7"/>
      <c r="P133" s="7"/>
      <c r="Q133" s="7"/>
    </row>
    <row r="134" spans="1:17" ht="15.75">
      <c r="A134" s="26"/>
      <c r="B134" s="27" t="s">
        <v>95</v>
      </c>
      <c r="C134" s="27"/>
      <c r="D134" s="27"/>
      <c r="E134" s="27"/>
      <c r="F134" s="27"/>
      <c r="G134" s="27"/>
      <c r="H134" s="27">
        <f>-J91</f>
        <v>0</v>
      </c>
      <c r="I134" s="27"/>
      <c r="J134" s="27">
        <f>-J90</f>
        <v>0</v>
      </c>
      <c r="K134" s="27"/>
      <c r="L134" s="70">
        <f>J134+H134</f>
        <v>0</v>
      </c>
      <c r="M134" s="27"/>
      <c r="N134" s="6"/>
      <c r="O134" s="7"/>
      <c r="P134" s="7"/>
      <c r="Q134" s="7"/>
    </row>
    <row r="135" spans="1:17" ht="15.75">
      <c r="A135" s="26"/>
      <c r="B135" s="27" t="s">
        <v>96</v>
      </c>
      <c r="C135" s="27"/>
      <c r="D135" s="27"/>
      <c r="E135" s="27"/>
      <c r="F135" s="27"/>
      <c r="G135" s="27"/>
      <c r="H135" s="70">
        <f>H133+H134</f>
        <v>244</v>
      </c>
      <c r="I135" s="27"/>
      <c r="J135" s="70">
        <f>J134+J133</f>
        <v>491</v>
      </c>
      <c r="K135" s="27"/>
      <c r="L135" s="70">
        <f>J135+H135</f>
        <v>735</v>
      </c>
      <c r="M135" s="27"/>
      <c r="N135" s="6"/>
      <c r="O135" s="7"/>
      <c r="P135" s="7"/>
      <c r="Q135" s="7"/>
    </row>
    <row r="136" spans="1:17" ht="15.75">
      <c r="A136" s="26"/>
      <c r="B136" s="27" t="s">
        <v>97</v>
      </c>
      <c r="C136" s="27"/>
      <c r="D136" s="27"/>
      <c r="E136" s="27"/>
      <c r="F136" s="27"/>
      <c r="G136" s="27"/>
      <c r="H136" s="70">
        <f>H132-H135</f>
        <v>24756</v>
      </c>
      <c r="I136" s="27"/>
      <c r="J136" s="53" t="s">
        <v>177</v>
      </c>
      <c r="K136" s="27"/>
      <c r="L136" s="70"/>
      <c r="M136" s="27"/>
      <c r="N136" s="6"/>
      <c r="O136" s="7"/>
      <c r="P136" s="7"/>
      <c r="Q136" s="7"/>
    </row>
    <row r="137" spans="1:17" ht="7.5" customHeight="1">
      <c r="A137" s="26"/>
      <c r="B137" s="27"/>
      <c r="C137" s="27"/>
      <c r="D137" s="27"/>
      <c r="E137" s="27"/>
      <c r="F137" s="27"/>
      <c r="G137" s="27"/>
      <c r="H137" s="27"/>
      <c r="I137" s="27"/>
      <c r="J137" s="27"/>
      <c r="K137" s="27"/>
      <c r="L137" s="83"/>
      <c r="M137" s="27"/>
      <c r="N137" s="6"/>
      <c r="O137" s="7"/>
      <c r="P137" s="7"/>
      <c r="Q137" s="7"/>
    </row>
    <row r="138" spans="1:17" ht="9" customHeight="1">
      <c r="A138" s="2"/>
      <c r="B138" s="5"/>
      <c r="C138" s="5"/>
      <c r="D138" s="5"/>
      <c r="E138" s="5"/>
      <c r="F138" s="5"/>
      <c r="G138" s="5"/>
      <c r="H138" s="5"/>
      <c r="I138" s="5"/>
      <c r="J138" s="5"/>
      <c r="K138" s="5"/>
      <c r="L138" s="63"/>
      <c r="M138" s="5"/>
      <c r="N138" s="6"/>
      <c r="O138" s="7"/>
      <c r="P138" s="7"/>
      <c r="Q138" s="7"/>
    </row>
    <row r="139" spans="1:17" ht="15.75">
      <c r="A139" s="8"/>
      <c r="B139" s="82" t="s">
        <v>98</v>
      </c>
      <c r="C139" s="16"/>
      <c r="D139" s="10"/>
      <c r="E139" s="10"/>
      <c r="F139" s="10"/>
      <c r="G139" s="10"/>
      <c r="H139" s="10"/>
      <c r="I139" s="10"/>
      <c r="J139" s="10"/>
      <c r="K139" s="10"/>
      <c r="L139" s="91"/>
      <c r="M139" s="10"/>
      <c r="N139" s="6"/>
      <c r="O139" s="7"/>
      <c r="P139" s="7"/>
      <c r="Q139" s="7"/>
    </row>
    <row r="140" spans="1:17" ht="15.75">
      <c r="A140" s="26"/>
      <c r="B140" s="27" t="s">
        <v>99</v>
      </c>
      <c r="C140" s="27"/>
      <c r="D140" s="27"/>
      <c r="E140" s="27"/>
      <c r="F140" s="27"/>
      <c r="G140" s="27"/>
      <c r="H140" s="27"/>
      <c r="I140" s="27"/>
      <c r="J140" s="27"/>
      <c r="K140" s="27"/>
      <c r="L140" s="79">
        <f>(L75+SUM(L77:L80))/-L81</f>
        <v>1.7738317757009345</v>
      </c>
      <c r="M140" s="27" t="s">
        <v>191</v>
      </c>
      <c r="N140" s="6"/>
      <c r="O140" s="7"/>
      <c r="P140" s="7"/>
      <c r="Q140" s="7"/>
    </row>
    <row r="141" spans="1:17" ht="15.75">
      <c r="A141" s="26"/>
      <c r="B141" s="27" t="s">
        <v>100</v>
      </c>
      <c r="C141" s="27"/>
      <c r="D141" s="27"/>
      <c r="E141" s="27"/>
      <c r="F141" s="27"/>
      <c r="G141" s="27"/>
      <c r="H141" s="27"/>
      <c r="I141" s="27"/>
      <c r="J141" s="27"/>
      <c r="K141" s="27"/>
      <c r="L141" s="92">
        <v>1.58</v>
      </c>
      <c r="M141" s="27" t="s">
        <v>191</v>
      </c>
      <c r="N141" s="6"/>
      <c r="O141" s="7"/>
      <c r="P141" s="7"/>
      <c r="Q141" s="7"/>
    </row>
    <row r="142" spans="1:17" ht="15.75">
      <c r="A142" s="26"/>
      <c r="B142" s="27" t="s">
        <v>101</v>
      </c>
      <c r="C142" s="27"/>
      <c r="D142" s="27"/>
      <c r="E142" s="27"/>
      <c r="F142" s="27"/>
      <c r="G142" s="27"/>
      <c r="H142" s="27"/>
      <c r="I142" s="27"/>
      <c r="J142" s="27"/>
      <c r="K142" s="27"/>
      <c r="L142" s="79">
        <f>(L75+SUM(L77:L82))/-L83</f>
        <v>13.258064516129032</v>
      </c>
      <c r="M142" s="27" t="s">
        <v>191</v>
      </c>
      <c r="N142" s="6"/>
      <c r="O142" s="7"/>
      <c r="P142" s="7"/>
      <c r="Q142" s="7"/>
    </row>
    <row r="143" spans="1:17" ht="15.75">
      <c r="A143" s="26"/>
      <c r="B143" s="27" t="s">
        <v>102</v>
      </c>
      <c r="C143" s="27"/>
      <c r="D143" s="27"/>
      <c r="E143" s="27"/>
      <c r="F143" s="27"/>
      <c r="G143" s="27"/>
      <c r="H143" s="27"/>
      <c r="I143" s="27"/>
      <c r="J143" s="27"/>
      <c r="K143" s="27"/>
      <c r="L143" s="93">
        <v>6.01</v>
      </c>
      <c r="M143" s="27" t="s">
        <v>191</v>
      </c>
      <c r="N143" s="6"/>
      <c r="O143" s="7"/>
      <c r="P143" s="7"/>
      <c r="Q143" s="7"/>
    </row>
    <row r="144" spans="1:17" ht="7.5" customHeight="1">
      <c r="A144" s="26"/>
      <c r="B144" s="27"/>
      <c r="C144" s="27"/>
      <c r="D144" s="27"/>
      <c r="E144" s="27"/>
      <c r="F144" s="27"/>
      <c r="G144" s="27"/>
      <c r="H144" s="27"/>
      <c r="I144" s="27"/>
      <c r="J144" s="27"/>
      <c r="K144" s="27"/>
      <c r="L144" s="27"/>
      <c r="M144" s="27"/>
      <c r="N144" s="6"/>
      <c r="O144" s="7"/>
      <c r="P144" s="7"/>
      <c r="Q144" s="7"/>
    </row>
    <row r="145" spans="1:17" ht="15.75">
      <c r="A145" s="8"/>
      <c r="B145" s="15"/>
      <c r="C145" s="15"/>
      <c r="D145" s="15"/>
      <c r="E145" s="15"/>
      <c r="F145" s="15"/>
      <c r="G145" s="15"/>
      <c r="H145" s="15"/>
      <c r="I145" s="15"/>
      <c r="J145" s="15"/>
      <c r="K145" s="15"/>
      <c r="L145" s="15"/>
      <c r="M145" s="15"/>
      <c r="N145" s="6"/>
      <c r="O145" s="7"/>
      <c r="P145" s="7"/>
      <c r="Q145" s="7"/>
    </row>
    <row r="146" spans="1:17" ht="15.75">
      <c r="A146" s="94"/>
      <c r="B146" s="80" t="s">
        <v>103</v>
      </c>
      <c r="C146" s="95"/>
      <c r="D146" s="95"/>
      <c r="E146" s="95"/>
      <c r="F146" s="95"/>
      <c r="G146" s="96"/>
      <c r="H146" s="96"/>
      <c r="I146" s="96"/>
      <c r="J146" s="96">
        <v>36707</v>
      </c>
      <c r="K146" s="97"/>
      <c r="L146" s="5"/>
      <c r="M146" s="5"/>
      <c r="N146" s="98"/>
      <c r="O146" s="7"/>
      <c r="P146" s="7"/>
      <c r="Q146" s="7"/>
    </row>
    <row r="147" spans="1:17" ht="15.75">
      <c r="A147" s="99"/>
      <c r="B147" s="100"/>
      <c r="C147" s="101"/>
      <c r="D147" s="101"/>
      <c r="E147" s="101"/>
      <c r="F147" s="101"/>
      <c r="G147" s="102"/>
      <c r="H147" s="102"/>
      <c r="I147" s="102"/>
      <c r="J147" s="102"/>
      <c r="K147" s="10"/>
      <c r="L147" s="10"/>
      <c r="M147" s="10"/>
      <c r="N147" s="98"/>
      <c r="O147" s="7"/>
      <c r="P147" s="7"/>
      <c r="Q147" s="7"/>
    </row>
    <row r="148" spans="1:17" ht="15.75">
      <c r="A148" s="103"/>
      <c r="B148" s="104" t="s">
        <v>104</v>
      </c>
      <c r="C148" s="105"/>
      <c r="D148" s="105"/>
      <c r="E148" s="105"/>
      <c r="F148" s="105"/>
      <c r="G148" s="87"/>
      <c r="H148" s="87"/>
      <c r="I148" s="87"/>
      <c r="J148" s="52">
        <v>0.08791</v>
      </c>
      <c r="K148" s="27"/>
      <c r="L148" s="27"/>
      <c r="M148" s="27"/>
      <c r="N148" s="98"/>
      <c r="O148" s="7"/>
      <c r="P148" s="7"/>
      <c r="Q148" s="7"/>
    </row>
    <row r="149" spans="1:17" ht="15.75">
      <c r="A149" s="103"/>
      <c r="B149" s="104" t="s">
        <v>105</v>
      </c>
      <c r="C149" s="105"/>
      <c r="D149" s="105"/>
      <c r="E149" s="105"/>
      <c r="F149" s="105"/>
      <c r="G149" s="87"/>
      <c r="H149" s="87"/>
      <c r="I149" s="87"/>
      <c r="J149" s="52">
        <v>0.0541</v>
      </c>
      <c r="K149" s="27"/>
      <c r="L149" s="27"/>
      <c r="M149" s="27"/>
      <c r="N149" s="98"/>
      <c r="O149" s="7"/>
      <c r="P149" s="7"/>
      <c r="Q149" s="7"/>
    </row>
    <row r="150" spans="1:17" ht="15.75">
      <c r="A150" s="103"/>
      <c r="B150" s="104" t="s">
        <v>106</v>
      </c>
      <c r="C150" s="105"/>
      <c r="D150" s="105"/>
      <c r="E150" s="105"/>
      <c r="F150" s="105"/>
      <c r="G150" s="87"/>
      <c r="H150" s="87"/>
      <c r="I150" s="87"/>
      <c r="J150" s="106">
        <f>J148-J149</f>
        <v>0.03381</v>
      </c>
      <c r="K150" s="27"/>
      <c r="L150" s="27"/>
      <c r="M150" s="27"/>
      <c r="N150" s="98"/>
      <c r="O150" s="7"/>
      <c r="P150" s="7"/>
      <c r="Q150" s="7"/>
    </row>
    <row r="151" spans="1:17" ht="15.75">
      <c r="A151" s="103"/>
      <c r="B151" s="104" t="s">
        <v>107</v>
      </c>
      <c r="C151" s="105"/>
      <c r="D151" s="105"/>
      <c r="E151" s="105"/>
      <c r="F151" s="105"/>
      <c r="G151" s="87"/>
      <c r="H151" s="87"/>
      <c r="I151" s="87"/>
      <c r="J151" s="52">
        <v>0.0949</v>
      </c>
      <c r="K151" s="27"/>
      <c r="L151" s="27"/>
      <c r="M151" s="27"/>
      <c r="N151" s="98"/>
      <c r="O151" s="7"/>
      <c r="P151" s="7"/>
      <c r="Q151" s="7"/>
    </row>
    <row r="152" spans="1:17" ht="15.75">
      <c r="A152" s="103"/>
      <c r="B152" s="104" t="s">
        <v>108</v>
      </c>
      <c r="C152" s="105"/>
      <c r="D152" s="105"/>
      <c r="E152" s="105"/>
      <c r="F152" s="105"/>
      <c r="G152" s="87"/>
      <c r="H152" s="87"/>
      <c r="I152" s="87"/>
      <c r="J152" s="106">
        <f>L29</f>
        <v>0.06604999727524577</v>
      </c>
      <c r="K152" s="27"/>
      <c r="L152" s="27"/>
      <c r="M152" s="27"/>
      <c r="N152" s="98"/>
      <c r="O152" s="7"/>
      <c r="P152" s="7"/>
      <c r="Q152" s="7"/>
    </row>
    <row r="153" spans="1:17" ht="15.75">
      <c r="A153" s="103"/>
      <c r="B153" s="104" t="s">
        <v>109</v>
      </c>
      <c r="C153" s="105"/>
      <c r="D153" s="105"/>
      <c r="E153" s="105"/>
      <c r="F153" s="105"/>
      <c r="G153" s="87"/>
      <c r="H153" s="87"/>
      <c r="I153" s="87"/>
      <c r="J153" s="106">
        <f>J151-J152</f>
        <v>0.02885000272475423</v>
      </c>
      <c r="K153" s="27"/>
      <c r="L153" s="27"/>
      <c r="M153" s="27"/>
      <c r="N153" s="98"/>
      <c r="O153" s="7"/>
      <c r="P153" s="7"/>
      <c r="Q153" s="7"/>
    </row>
    <row r="154" spans="1:17" ht="15.75">
      <c r="A154" s="103"/>
      <c r="B154" s="104" t="s">
        <v>110</v>
      </c>
      <c r="C154" s="105"/>
      <c r="D154" s="105"/>
      <c r="E154" s="105"/>
      <c r="F154" s="105"/>
      <c r="G154" s="87"/>
      <c r="H154" s="87"/>
      <c r="I154" s="87"/>
      <c r="J154" s="107" t="s">
        <v>178</v>
      </c>
      <c r="K154" s="27"/>
      <c r="L154" s="27"/>
      <c r="M154" s="27"/>
      <c r="N154" s="98"/>
      <c r="O154" s="7"/>
      <c r="P154" s="7"/>
      <c r="Q154" s="7"/>
    </row>
    <row r="155" spans="1:17" ht="15.75">
      <c r="A155" s="103"/>
      <c r="B155" s="104" t="s">
        <v>111</v>
      </c>
      <c r="C155" s="105"/>
      <c r="D155" s="105"/>
      <c r="E155" s="105"/>
      <c r="F155" s="105"/>
      <c r="G155" s="87"/>
      <c r="H155" s="87"/>
      <c r="I155" s="87"/>
      <c r="J155" s="108">
        <v>17.9</v>
      </c>
      <c r="K155" s="27" t="s">
        <v>181</v>
      </c>
      <c r="L155" s="27"/>
      <c r="M155" s="27"/>
      <c r="N155" s="98"/>
      <c r="O155" s="7"/>
      <c r="P155" s="7"/>
      <c r="Q155" s="7"/>
    </row>
    <row r="156" spans="1:17" ht="15.75">
      <c r="A156" s="103"/>
      <c r="B156" s="104" t="s">
        <v>112</v>
      </c>
      <c r="C156" s="105"/>
      <c r="D156" s="105"/>
      <c r="E156" s="105"/>
      <c r="F156" s="105"/>
      <c r="G156" s="87"/>
      <c r="H156" s="87"/>
      <c r="I156" s="87"/>
      <c r="J156" s="108">
        <v>11.672</v>
      </c>
      <c r="K156" s="27" t="s">
        <v>181</v>
      </c>
      <c r="L156" s="27"/>
      <c r="M156" s="27"/>
      <c r="N156" s="98"/>
      <c r="O156" s="7"/>
      <c r="P156" s="7"/>
      <c r="Q156" s="7"/>
    </row>
    <row r="157" spans="1:17" ht="15.75">
      <c r="A157" s="103"/>
      <c r="B157" s="104" t="s">
        <v>113</v>
      </c>
      <c r="C157" s="105"/>
      <c r="D157" s="105"/>
      <c r="E157" s="105"/>
      <c r="F157" s="105"/>
      <c r="G157" s="87"/>
      <c r="H157" s="87"/>
      <c r="I157" s="87"/>
      <c r="J157" s="106">
        <f>F53/D53*4</f>
        <v>0.3633087252223449</v>
      </c>
      <c r="K157" s="27"/>
      <c r="L157" s="27"/>
      <c r="M157" s="27"/>
      <c r="N157" s="98"/>
      <c r="O157" s="7"/>
      <c r="P157" s="7"/>
      <c r="Q157" s="7"/>
    </row>
    <row r="158" spans="1:17" ht="15.75">
      <c r="A158" s="103"/>
      <c r="B158" s="104"/>
      <c r="C158" s="104"/>
      <c r="D158" s="104"/>
      <c r="E158" s="104"/>
      <c r="F158" s="104"/>
      <c r="G158" s="27"/>
      <c r="H158" s="27"/>
      <c r="I158" s="27"/>
      <c r="J158" s="83"/>
      <c r="K158" s="27"/>
      <c r="L158" s="109"/>
      <c r="M158" s="27"/>
      <c r="N158" s="98"/>
      <c r="O158" s="7"/>
      <c r="P158" s="7"/>
      <c r="Q158" s="7"/>
    </row>
    <row r="159" spans="1:17" ht="15.75">
      <c r="A159" s="110"/>
      <c r="B159" s="17" t="s">
        <v>114</v>
      </c>
      <c r="C159" s="20"/>
      <c r="D159" s="111"/>
      <c r="E159" s="20"/>
      <c r="F159" s="111"/>
      <c r="G159" s="20"/>
      <c r="H159" s="111"/>
      <c r="I159" s="20" t="s">
        <v>166</v>
      </c>
      <c r="J159" s="111" t="s">
        <v>179</v>
      </c>
      <c r="K159" s="18"/>
      <c r="L159" s="18"/>
      <c r="M159" s="10"/>
      <c r="N159" s="98"/>
      <c r="O159" s="7"/>
      <c r="P159" s="7"/>
      <c r="Q159" s="7"/>
    </row>
    <row r="160" spans="1:17" ht="15.75">
      <c r="A160" s="112"/>
      <c r="B160" s="104" t="s">
        <v>115</v>
      </c>
      <c r="C160" s="71"/>
      <c r="D160" s="71"/>
      <c r="E160" s="71"/>
      <c r="F160" s="27"/>
      <c r="G160" s="27"/>
      <c r="H160" s="27"/>
      <c r="I160" s="34">
        <v>31</v>
      </c>
      <c r="J160" s="113">
        <v>1592</v>
      </c>
      <c r="K160" s="27"/>
      <c r="L160" s="109"/>
      <c r="M160" s="114"/>
      <c r="N160" s="98"/>
      <c r="O160" s="7"/>
      <c r="P160" s="7"/>
      <c r="Q160" s="7"/>
    </row>
    <row r="161" spans="1:17" ht="15.75">
      <c r="A161" s="112"/>
      <c r="B161" s="104" t="s">
        <v>116</v>
      </c>
      <c r="C161" s="71"/>
      <c r="D161" s="71"/>
      <c r="E161" s="71"/>
      <c r="F161" s="27"/>
      <c r="G161" s="27"/>
      <c r="H161" s="27"/>
      <c r="I161" s="34">
        <v>7</v>
      </c>
      <c r="J161" s="113">
        <v>310</v>
      </c>
      <c r="K161" s="27"/>
      <c r="L161" s="109"/>
      <c r="M161" s="114"/>
      <c r="N161" s="98"/>
      <c r="O161" s="7"/>
      <c r="P161" s="7"/>
      <c r="Q161" s="7"/>
    </row>
    <row r="162" spans="1:17" ht="15.75">
      <c r="A162" s="112"/>
      <c r="B162" s="115" t="s">
        <v>117</v>
      </c>
      <c r="C162" s="71"/>
      <c r="D162" s="71"/>
      <c r="E162" s="71"/>
      <c r="F162" s="27"/>
      <c r="G162" s="27"/>
      <c r="H162" s="27"/>
      <c r="I162" s="27"/>
      <c r="J162" s="113">
        <v>0</v>
      </c>
      <c r="K162" s="27"/>
      <c r="L162" s="109"/>
      <c r="M162" s="114"/>
      <c r="N162" s="98"/>
      <c r="O162" s="7"/>
      <c r="P162" s="7"/>
      <c r="Q162" s="7"/>
    </row>
    <row r="163" spans="1:17" ht="15.75">
      <c r="A163" s="112"/>
      <c r="B163" s="115" t="s">
        <v>118</v>
      </c>
      <c r="C163" s="71"/>
      <c r="D163" s="71"/>
      <c r="E163" s="71"/>
      <c r="F163" s="27"/>
      <c r="G163" s="27"/>
      <c r="H163" s="27"/>
      <c r="I163" s="27"/>
      <c r="J163" s="85" t="s">
        <v>177</v>
      </c>
      <c r="K163" s="27"/>
      <c r="L163" s="109"/>
      <c r="M163" s="114"/>
      <c r="N163" s="98"/>
      <c r="O163" s="7"/>
      <c r="P163" s="7"/>
      <c r="Q163" s="7"/>
    </row>
    <row r="164" spans="1:17" ht="15.75">
      <c r="A164" s="116"/>
      <c r="B164" s="115" t="s">
        <v>119</v>
      </c>
      <c r="C164" s="71"/>
      <c r="D164" s="104"/>
      <c r="E164" s="104"/>
      <c r="F164" s="104"/>
      <c r="G164" s="27"/>
      <c r="H164" s="27"/>
      <c r="I164" s="27"/>
      <c r="J164" s="113"/>
      <c r="K164" s="27"/>
      <c r="L164" s="109"/>
      <c r="M164" s="117"/>
      <c r="N164" s="98"/>
      <c r="O164" s="7"/>
      <c r="P164" s="7"/>
      <c r="Q164" s="7"/>
    </row>
    <row r="165" spans="1:17" ht="15.75">
      <c r="A165" s="112"/>
      <c r="B165" s="104" t="s">
        <v>120</v>
      </c>
      <c r="C165" s="71"/>
      <c r="D165" s="71"/>
      <c r="E165" s="71"/>
      <c r="F165" s="71"/>
      <c r="G165" s="27"/>
      <c r="H165" s="27"/>
      <c r="I165" s="27">
        <v>3</v>
      </c>
      <c r="J165" s="113">
        <v>25</v>
      </c>
      <c r="K165" s="27"/>
      <c r="L165" s="109"/>
      <c r="M165" s="117"/>
      <c r="N165" s="98"/>
      <c r="O165" s="7"/>
      <c r="P165" s="7"/>
      <c r="Q165" s="7"/>
    </row>
    <row r="166" spans="1:17" ht="15.75">
      <c r="A166" s="112"/>
      <c r="B166" s="104" t="s">
        <v>121</v>
      </c>
      <c r="C166" s="71"/>
      <c r="D166" s="71"/>
      <c r="E166" s="71"/>
      <c r="F166" s="71"/>
      <c r="G166" s="27"/>
      <c r="H166" s="27"/>
      <c r="I166" s="27">
        <v>100</v>
      </c>
      <c r="J166" s="113">
        <v>1197</v>
      </c>
      <c r="K166" s="27"/>
      <c r="L166" s="109"/>
      <c r="M166" s="117"/>
      <c r="N166" s="98"/>
      <c r="O166" s="7"/>
      <c r="P166" s="7"/>
      <c r="Q166" s="7"/>
    </row>
    <row r="167" spans="1:17" ht="15.75">
      <c r="A167" s="116"/>
      <c r="B167" s="115" t="s">
        <v>122</v>
      </c>
      <c r="C167" s="71"/>
      <c r="D167" s="104"/>
      <c r="E167" s="104"/>
      <c r="F167" s="104"/>
      <c r="G167" s="27"/>
      <c r="H167" s="27"/>
      <c r="I167" s="27"/>
      <c r="J167" s="113"/>
      <c r="K167" s="27"/>
      <c r="L167" s="109"/>
      <c r="M167" s="117"/>
      <c r="N167" s="98"/>
      <c r="O167" s="7"/>
      <c r="P167" s="7"/>
      <c r="Q167" s="7"/>
    </row>
    <row r="168" spans="1:17" ht="15.75">
      <c r="A168" s="116"/>
      <c r="B168" s="104" t="s">
        <v>123</v>
      </c>
      <c r="C168" s="71"/>
      <c r="D168" s="104"/>
      <c r="E168" s="104"/>
      <c r="F168" s="104"/>
      <c r="G168" s="27"/>
      <c r="H168" s="27"/>
      <c r="I168" s="27">
        <v>4</v>
      </c>
      <c r="J168" s="113">
        <v>204</v>
      </c>
      <c r="K168" s="27"/>
      <c r="L168" s="109"/>
      <c r="M168" s="117"/>
      <c r="N168" s="98"/>
      <c r="O168" s="7"/>
      <c r="P168" s="7"/>
      <c r="Q168" s="7"/>
    </row>
    <row r="169" spans="1:17" ht="15.75">
      <c r="A169" s="112"/>
      <c r="B169" s="104" t="s">
        <v>124</v>
      </c>
      <c r="C169" s="71"/>
      <c r="D169" s="118"/>
      <c r="E169" s="118"/>
      <c r="F169" s="119"/>
      <c r="G169" s="27"/>
      <c r="H169" s="27"/>
      <c r="I169" s="27"/>
      <c r="J169" s="113">
        <v>16</v>
      </c>
      <c r="K169" s="27"/>
      <c r="L169" s="109"/>
      <c r="M169" s="117"/>
      <c r="N169" s="98"/>
      <c r="O169" s="7"/>
      <c r="P169" s="7"/>
      <c r="Q169" s="7"/>
    </row>
    <row r="170" spans="1:17" ht="15.75">
      <c r="A170" s="112"/>
      <c r="B170" s="104" t="s">
        <v>125</v>
      </c>
      <c r="C170" s="71"/>
      <c r="D170" s="118"/>
      <c r="E170" s="118"/>
      <c r="F170" s="119"/>
      <c r="G170" s="27"/>
      <c r="H170" s="27"/>
      <c r="I170" s="27"/>
      <c r="J170" s="113">
        <v>7</v>
      </c>
      <c r="K170" s="27"/>
      <c r="L170" s="109"/>
      <c r="M170" s="117"/>
      <c r="N170" s="98"/>
      <c r="O170" s="7"/>
      <c r="P170" s="7"/>
      <c r="Q170" s="7"/>
    </row>
    <row r="171" spans="1:17" ht="15.75">
      <c r="A171" s="112"/>
      <c r="B171" s="104" t="s">
        <v>126</v>
      </c>
      <c r="C171" s="71"/>
      <c r="D171" s="120"/>
      <c r="E171" s="118"/>
      <c r="F171" s="119"/>
      <c r="G171" s="27"/>
      <c r="H171" s="27"/>
      <c r="I171" s="27"/>
      <c r="J171" s="121">
        <v>0.8814</v>
      </c>
      <c r="K171" s="27"/>
      <c r="L171" s="109"/>
      <c r="M171" s="117"/>
      <c r="N171" s="98"/>
      <c r="O171" s="7"/>
      <c r="P171" s="7"/>
      <c r="Q171" s="7"/>
    </row>
    <row r="172" spans="1:17" ht="15.75">
      <c r="A172" s="112"/>
      <c r="B172" s="104"/>
      <c r="C172" s="71"/>
      <c r="D172" s="120"/>
      <c r="E172" s="118"/>
      <c r="F172" s="119"/>
      <c r="G172" s="27"/>
      <c r="H172" s="27"/>
      <c r="I172" s="27"/>
      <c r="J172" s="121"/>
      <c r="K172" s="27"/>
      <c r="L172" s="109"/>
      <c r="M172" s="117"/>
      <c r="N172" s="98"/>
      <c r="O172" s="7"/>
      <c r="P172" s="7"/>
      <c r="Q172" s="7"/>
    </row>
    <row r="173" spans="1:17" ht="15.75">
      <c r="A173" s="8"/>
      <c r="B173" s="17" t="s">
        <v>127</v>
      </c>
      <c r="C173" s="20"/>
      <c r="D173" s="111"/>
      <c r="E173" s="20"/>
      <c r="F173" s="111"/>
      <c r="G173" s="20"/>
      <c r="H173" s="111" t="s">
        <v>166</v>
      </c>
      <c r="I173" s="20" t="s">
        <v>167</v>
      </c>
      <c r="J173" s="111" t="s">
        <v>180</v>
      </c>
      <c r="K173" s="20" t="s">
        <v>167</v>
      </c>
      <c r="L173" s="18"/>
      <c r="M173" s="122"/>
      <c r="N173" s="98"/>
      <c r="O173" s="7"/>
      <c r="P173" s="7"/>
      <c r="Q173" s="7"/>
    </row>
    <row r="174" spans="1:17" ht="15.75">
      <c r="A174" s="26"/>
      <c r="B174" s="71" t="s">
        <v>128</v>
      </c>
      <c r="C174" s="123"/>
      <c r="D174" s="71"/>
      <c r="E174" s="123"/>
      <c r="F174" s="27"/>
      <c r="G174" s="123"/>
      <c r="H174" s="71">
        <v>1308</v>
      </c>
      <c r="I174" s="123">
        <f>H174/H180</f>
        <v>0.8731642189586115</v>
      </c>
      <c r="J174" s="70">
        <f>24516+5</f>
        <v>24521</v>
      </c>
      <c r="K174" s="124">
        <f>J174/J180</f>
        <v>0.783894376778236</v>
      </c>
      <c r="L174" s="109"/>
      <c r="M174" s="117"/>
      <c r="N174" s="98"/>
      <c r="O174" s="7"/>
      <c r="P174" s="7"/>
      <c r="Q174" s="7"/>
    </row>
    <row r="175" spans="1:17" ht="15.75">
      <c r="A175" s="26"/>
      <c r="B175" s="71" t="s">
        <v>129</v>
      </c>
      <c r="C175" s="123"/>
      <c r="D175" s="71"/>
      <c r="E175" s="123"/>
      <c r="F175" s="27"/>
      <c r="G175" s="125"/>
      <c r="H175" s="71">
        <v>48</v>
      </c>
      <c r="I175" s="123">
        <f>H175/H180</f>
        <v>0.03204272363150868</v>
      </c>
      <c r="J175" s="70">
        <v>1489</v>
      </c>
      <c r="K175" s="124">
        <f>J175/J180</f>
        <v>0.047600780026214</v>
      </c>
      <c r="L175" s="109"/>
      <c r="M175" s="117"/>
      <c r="N175" s="98"/>
      <c r="O175" s="7"/>
      <c r="P175" s="7"/>
      <c r="Q175" s="7"/>
    </row>
    <row r="176" spans="1:17" ht="15.75">
      <c r="A176" s="26"/>
      <c r="B176" s="71" t="s">
        <v>130</v>
      </c>
      <c r="C176" s="123"/>
      <c r="D176" s="71"/>
      <c r="E176" s="123"/>
      <c r="F176" s="27"/>
      <c r="G176" s="125"/>
      <c r="H176" s="71">
        <v>17</v>
      </c>
      <c r="I176" s="123">
        <f>H176/H180</f>
        <v>0.011348464619492658</v>
      </c>
      <c r="J176" s="70">
        <v>510</v>
      </c>
      <c r="K176" s="124">
        <f>J176/J180</f>
        <v>0.016303826604008823</v>
      </c>
      <c r="L176" s="109"/>
      <c r="M176" s="117"/>
      <c r="N176" s="98"/>
      <c r="O176" s="7"/>
      <c r="P176" s="7"/>
      <c r="Q176" s="7"/>
    </row>
    <row r="177" spans="1:17" ht="15.75">
      <c r="A177" s="26"/>
      <c r="B177" s="71" t="s">
        <v>131</v>
      </c>
      <c r="C177" s="123"/>
      <c r="D177" s="71"/>
      <c r="E177" s="123"/>
      <c r="F177" s="27"/>
      <c r="G177" s="125"/>
      <c r="H177" s="71">
        <f>11+114</f>
        <v>125</v>
      </c>
      <c r="I177" s="123">
        <f>H177/H180</f>
        <v>0.08344459279038718</v>
      </c>
      <c r="J177" s="70">
        <f>375+4284+102</f>
        <v>4761</v>
      </c>
      <c r="K177" s="124">
        <f>J177/J180</f>
        <v>0.1522010165915412</v>
      </c>
      <c r="L177" s="109"/>
      <c r="M177" s="117"/>
      <c r="N177" s="98"/>
      <c r="O177" s="7"/>
      <c r="P177" s="7"/>
      <c r="Q177" s="7"/>
    </row>
    <row r="178" spans="1:17" ht="15.75">
      <c r="A178" s="26"/>
      <c r="B178" s="30"/>
      <c r="C178" s="123"/>
      <c r="D178" s="71"/>
      <c r="E178" s="123"/>
      <c r="F178" s="27"/>
      <c r="G178" s="125"/>
      <c r="H178" s="71"/>
      <c r="I178" s="123"/>
      <c r="J178" s="70"/>
      <c r="K178" s="124"/>
      <c r="L178" s="109"/>
      <c r="M178" s="117"/>
      <c r="N178" s="98"/>
      <c r="O178" s="7"/>
      <c r="P178" s="7"/>
      <c r="Q178" s="7"/>
    </row>
    <row r="179" spans="1:17" ht="15.75">
      <c r="A179" s="26"/>
      <c r="B179" s="71" t="s">
        <v>132</v>
      </c>
      <c r="C179" s="126"/>
      <c r="D179" s="114"/>
      <c r="E179" s="126"/>
      <c r="F179" s="27"/>
      <c r="G179" s="126"/>
      <c r="H179" s="114"/>
      <c r="I179" s="126"/>
      <c r="J179" s="70"/>
      <c r="K179" s="124"/>
      <c r="L179" s="109"/>
      <c r="M179" s="117"/>
      <c r="N179" s="98"/>
      <c r="O179" s="7"/>
      <c r="P179" s="7"/>
      <c r="Q179" s="7"/>
    </row>
    <row r="180" spans="1:17" ht="15.75">
      <c r="A180" s="26"/>
      <c r="B180" s="27"/>
      <c r="C180" s="27"/>
      <c r="D180" s="27"/>
      <c r="E180" s="27"/>
      <c r="F180" s="27"/>
      <c r="G180" s="27"/>
      <c r="H180" s="69">
        <f>SUM(H174:H178)</f>
        <v>1498</v>
      </c>
      <c r="I180" s="127">
        <f>SUM(I174:I179)</f>
        <v>1</v>
      </c>
      <c r="J180" s="70">
        <f>SUM(J174:J179)</f>
        <v>31281</v>
      </c>
      <c r="K180" s="127">
        <f>SUM(K174:K179)</f>
        <v>1.0000000000000002</v>
      </c>
      <c r="L180" s="27"/>
      <c r="M180" s="27"/>
      <c r="N180" s="128"/>
      <c r="O180" s="129"/>
      <c r="P180" s="129"/>
      <c r="Q180" s="129"/>
    </row>
    <row r="181" spans="1:17" ht="15.75">
      <c r="A181" s="26"/>
      <c r="B181" s="27"/>
      <c r="C181" s="27"/>
      <c r="D181" s="27"/>
      <c r="E181" s="27"/>
      <c r="F181" s="27"/>
      <c r="G181" s="27"/>
      <c r="H181" s="69"/>
      <c r="I181" s="127"/>
      <c r="J181" s="70"/>
      <c r="K181" s="127"/>
      <c r="L181" s="27"/>
      <c r="M181" s="27"/>
      <c r="N181" s="128"/>
      <c r="O181" s="129"/>
      <c r="P181" s="129"/>
      <c r="Q181" s="129"/>
    </row>
    <row r="182" spans="1:17" ht="15.75">
      <c r="A182" s="8"/>
      <c r="B182" s="10"/>
      <c r="C182" s="10"/>
      <c r="D182" s="10"/>
      <c r="E182" s="10"/>
      <c r="F182" s="10"/>
      <c r="G182" s="10"/>
      <c r="H182" s="72"/>
      <c r="I182" s="130"/>
      <c r="J182" s="131"/>
      <c r="K182" s="130"/>
      <c r="L182" s="10"/>
      <c r="M182" s="10"/>
      <c r="N182" s="128"/>
      <c r="O182" s="129"/>
      <c r="P182" s="129"/>
      <c r="Q182" s="129"/>
    </row>
    <row r="183" spans="1:17" ht="15.75">
      <c r="A183" s="132"/>
      <c r="B183" s="17" t="s">
        <v>133</v>
      </c>
      <c r="C183" s="133"/>
      <c r="D183" s="20" t="s">
        <v>148</v>
      </c>
      <c r="E183" s="18"/>
      <c r="F183" s="17" t="s">
        <v>157</v>
      </c>
      <c r="G183" s="134"/>
      <c r="H183" s="134"/>
      <c r="I183" s="15"/>
      <c r="J183" s="15"/>
      <c r="K183" s="15"/>
      <c r="L183" s="15"/>
      <c r="M183" s="15"/>
      <c r="N183" s="128"/>
      <c r="O183" s="129"/>
      <c r="P183" s="129"/>
      <c r="Q183" s="129"/>
    </row>
    <row r="184" spans="1:17" ht="15.75">
      <c r="A184" s="132"/>
      <c r="B184" s="15"/>
      <c r="C184" s="15"/>
      <c r="D184" s="10"/>
      <c r="E184" s="10"/>
      <c r="F184" s="10"/>
      <c r="G184" s="15"/>
      <c r="H184" s="15"/>
      <c r="I184" s="15"/>
      <c r="J184" s="15"/>
      <c r="K184" s="15"/>
      <c r="L184" s="15"/>
      <c r="M184" s="15"/>
      <c r="N184" s="128"/>
      <c r="O184" s="129"/>
      <c r="P184" s="129"/>
      <c r="Q184" s="129"/>
    </row>
    <row r="185" spans="1:17" ht="15.75">
      <c r="A185" s="132"/>
      <c r="B185" s="16" t="s">
        <v>134</v>
      </c>
      <c r="C185" s="135"/>
      <c r="D185" s="136" t="s">
        <v>149</v>
      </c>
      <c r="E185" s="16"/>
      <c r="F185" s="16" t="s">
        <v>158</v>
      </c>
      <c r="G185" s="135"/>
      <c r="H185" s="135"/>
      <c r="I185" s="15"/>
      <c r="J185" s="15"/>
      <c r="K185" s="15"/>
      <c r="L185" s="15"/>
      <c r="M185" s="15"/>
      <c r="N185" s="128"/>
      <c r="O185" s="129"/>
      <c r="P185" s="129"/>
      <c r="Q185" s="129"/>
    </row>
    <row r="186" spans="1:17" ht="15.75">
      <c r="A186" s="132"/>
      <c r="B186" s="16" t="s">
        <v>135</v>
      </c>
      <c r="C186" s="135"/>
      <c r="D186" s="136" t="s">
        <v>150</v>
      </c>
      <c r="E186" s="16"/>
      <c r="F186" s="16" t="s">
        <v>159</v>
      </c>
      <c r="G186" s="135"/>
      <c r="H186" s="135"/>
      <c r="I186" s="15"/>
      <c r="J186" s="15"/>
      <c r="K186" s="15"/>
      <c r="L186" s="15"/>
      <c r="M186" s="15"/>
      <c r="N186" s="98"/>
      <c r="O186" s="129"/>
      <c r="P186" s="129"/>
      <c r="Q186" s="129"/>
    </row>
    <row r="187" spans="1:13" ht="15">
      <c r="A187" s="137"/>
      <c r="B187" s="137"/>
      <c r="C187" s="137"/>
      <c r="D187" s="137"/>
      <c r="E187" s="137"/>
      <c r="F187" s="137"/>
      <c r="G187" s="137"/>
      <c r="H187" s="137"/>
      <c r="I187" s="137"/>
      <c r="J187" s="137"/>
      <c r="K187" s="137"/>
      <c r="L187" s="137"/>
      <c r="M187" s="137"/>
    </row>
  </sheetData>
  <printOptions/>
  <pageMargins left="0.5" right="0.5006944444444444" top="0.30694444444444446" bottom="0.3076388888888889" header="0" footer="0"/>
  <pageSetup orientation="landscape" paperSize="9" scale="65"/>
  <headerFooter alignWithMargins="0">
    <oddFooter>&amp;LHF3 INVESTOR REPORT QTR END SEPTEMBER 2001</oddFooter>
  </headerFooter>
  <rowBreaks count="3" manualBreakCount="3">
    <brk id="45" min="96" max="145" man="1"/>
    <brk id="187" max="0" man="1"/>
    <brk id="0" max="42224" man="1"/>
  </rowBreaks>
</worksheet>
</file>

<file path=xl/worksheets/sheet2.xml><?xml version="1.0" encoding="utf-8"?>
<worksheet xmlns="http://schemas.openxmlformats.org/spreadsheetml/2006/main" xmlns:r="http://schemas.openxmlformats.org/officeDocument/2006/relationships">
  <dimension ref="A1:Q184"/>
  <sheetViews>
    <sheetView showOutlineSymbols="0" zoomScale="70" zoomScaleNormal="70" workbookViewId="0" topLeftCell="E1">
      <selection activeCell="Q18" sqref="Q18"/>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77734375" style="1" customWidth="1"/>
    <col min="14" max="16384" width="9.6640625" style="1" customWidth="1"/>
  </cols>
  <sheetData>
    <row r="1" spans="1:17" ht="20.25">
      <c r="A1" s="2"/>
      <c r="B1" s="3" t="s">
        <v>0</v>
      </c>
      <c r="C1" s="4"/>
      <c r="D1" s="5"/>
      <c r="E1" s="5"/>
      <c r="F1" s="5"/>
      <c r="G1" s="5"/>
      <c r="H1" s="5"/>
      <c r="I1" s="5"/>
      <c r="J1" s="5"/>
      <c r="K1" s="5"/>
      <c r="L1" s="5"/>
      <c r="M1" s="5"/>
      <c r="N1" s="6"/>
      <c r="O1" s="7"/>
      <c r="P1" s="7"/>
      <c r="Q1" s="7" t="s">
        <v>192</v>
      </c>
    </row>
    <row r="2" spans="1:17" ht="15.75">
      <c r="A2" s="8"/>
      <c r="B2" s="9"/>
      <c r="C2" s="9"/>
      <c r="D2" s="10"/>
      <c r="E2" s="10"/>
      <c r="F2" s="10"/>
      <c r="G2" s="10"/>
      <c r="H2" s="10"/>
      <c r="I2" s="10"/>
      <c r="J2" s="10"/>
      <c r="K2" s="10"/>
      <c r="L2" s="10"/>
      <c r="M2" s="10"/>
      <c r="N2" s="6"/>
      <c r="O2" s="7"/>
      <c r="P2" s="7"/>
      <c r="Q2" s="7" t="s">
        <v>193</v>
      </c>
    </row>
    <row r="3" spans="1:17" ht="15.75">
      <c r="A3" s="11"/>
      <c r="B3" s="12" t="s">
        <v>1</v>
      </c>
      <c r="C3" s="10"/>
      <c r="D3" s="10"/>
      <c r="E3" s="10"/>
      <c r="F3" s="10"/>
      <c r="G3" s="10"/>
      <c r="H3" s="10"/>
      <c r="I3" s="10"/>
      <c r="J3" s="10"/>
      <c r="K3" s="10"/>
      <c r="L3" s="10"/>
      <c r="M3" s="10"/>
      <c r="N3" s="6"/>
      <c r="O3" s="7"/>
      <c r="P3" s="7"/>
      <c r="Q3" s="7" t="s">
        <v>194</v>
      </c>
    </row>
    <row r="4" spans="1:17" ht="15.75">
      <c r="A4" s="8"/>
      <c r="B4" s="9"/>
      <c r="C4" s="9"/>
      <c r="D4" s="10"/>
      <c r="E4" s="10"/>
      <c r="F4" s="10"/>
      <c r="G4" s="10"/>
      <c r="H4" s="10"/>
      <c r="I4" s="10"/>
      <c r="J4" s="10"/>
      <c r="K4" s="10"/>
      <c r="L4" s="10"/>
      <c r="M4" s="10"/>
      <c r="N4" s="6"/>
      <c r="O4" s="7"/>
      <c r="P4" s="7"/>
      <c r="Q4" s="7" t="s">
        <v>193</v>
      </c>
    </row>
    <row r="5" spans="1:17" ht="12" customHeight="1">
      <c r="A5" s="8"/>
      <c r="B5" s="13" t="s">
        <v>2</v>
      </c>
      <c r="C5" s="14"/>
      <c r="D5" s="10"/>
      <c r="E5" s="10"/>
      <c r="F5" s="10"/>
      <c r="G5" s="10"/>
      <c r="H5" s="10"/>
      <c r="I5" s="10"/>
      <c r="J5" s="10"/>
      <c r="K5" s="10"/>
      <c r="L5" s="10"/>
      <c r="M5" s="10"/>
      <c r="N5" s="6"/>
      <c r="O5" s="7"/>
      <c r="P5" s="7"/>
      <c r="Q5" s="7" t="s">
        <v>195</v>
      </c>
    </row>
    <row r="6" spans="1:17" ht="12" customHeight="1">
      <c r="A6" s="8"/>
      <c r="B6" s="13" t="s">
        <v>3</v>
      </c>
      <c r="C6" s="14"/>
      <c r="D6" s="10"/>
      <c r="E6" s="10"/>
      <c r="F6" s="10"/>
      <c r="G6" s="10"/>
      <c r="H6" s="10"/>
      <c r="I6" s="10"/>
      <c r="J6" s="10"/>
      <c r="K6" s="10"/>
      <c r="L6" s="10"/>
      <c r="M6" s="10"/>
      <c r="N6" s="6"/>
      <c r="O6" s="7"/>
      <c r="P6" s="7"/>
      <c r="Q6" s="7" t="s">
        <v>193</v>
      </c>
    </row>
    <row r="7" spans="1:17" ht="12" customHeight="1">
      <c r="A7" s="8"/>
      <c r="B7" s="13" t="s">
        <v>4</v>
      </c>
      <c r="C7" s="14"/>
      <c r="D7" s="10"/>
      <c r="E7" s="10"/>
      <c r="F7" s="10"/>
      <c r="G7" s="10"/>
      <c r="H7" s="10"/>
      <c r="I7" s="10"/>
      <c r="J7" s="10"/>
      <c r="K7" s="10"/>
      <c r="L7" s="10"/>
      <c r="M7" s="10"/>
      <c r="N7" s="6"/>
      <c r="O7" s="7"/>
      <c r="P7" s="7"/>
      <c r="Q7" s="7" t="s">
        <v>196</v>
      </c>
    </row>
    <row r="8" spans="1:17" ht="12" customHeight="1">
      <c r="A8" s="8"/>
      <c r="B8" s="13" t="s">
        <v>5</v>
      </c>
      <c r="C8" s="14"/>
      <c r="D8" s="10"/>
      <c r="E8" s="10"/>
      <c r="F8" s="10"/>
      <c r="G8" s="10"/>
      <c r="H8" s="10"/>
      <c r="I8" s="10"/>
      <c r="J8" s="10"/>
      <c r="K8" s="10"/>
      <c r="L8" s="10"/>
      <c r="M8" s="10"/>
      <c r="N8" s="6"/>
      <c r="O8" s="7"/>
      <c r="P8" s="7"/>
      <c r="Q8" s="7" t="s">
        <v>193</v>
      </c>
    </row>
    <row r="9" spans="1:17" ht="12" customHeight="1">
      <c r="A9" s="8"/>
      <c r="B9" s="15"/>
      <c r="C9" s="14"/>
      <c r="D9" s="10"/>
      <c r="E9" s="10"/>
      <c r="F9" s="10"/>
      <c r="G9" s="10"/>
      <c r="H9" s="10"/>
      <c r="I9" s="10"/>
      <c r="J9" s="10"/>
      <c r="K9" s="10"/>
      <c r="L9" s="10"/>
      <c r="M9" s="10"/>
      <c r="N9" s="6"/>
      <c r="O9" s="7"/>
      <c r="P9" s="7"/>
      <c r="Q9" s="7"/>
    </row>
    <row r="10" spans="1:17" ht="15.75">
      <c r="A10" s="8"/>
      <c r="B10" s="13"/>
      <c r="C10" s="14"/>
      <c r="D10" s="16"/>
      <c r="E10" s="16"/>
      <c r="F10" s="10"/>
      <c r="G10" s="10"/>
      <c r="H10" s="10"/>
      <c r="I10" s="10"/>
      <c r="J10" s="10"/>
      <c r="K10" s="10"/>
      <c r="L10" s="10"/>
      <c r="M10" s="10"/>
      <c r="N10" s="6"/>
      <c r="O10" s="7"/>
      <c r="P10" s="7"/>
      <c r="Q10" s="7"/>
    </row>
    <row r="11" spans="1:17" ht="15.75">
      <c r="A11" s="8"/>
      <c r="B11" s="16" t="s">
        <v>6</v>
      </c>
      <c r="C11" s="16"/>
      <c r="D11" s="10"/>
      <c r="E11" s="10"/>
      <c r="F11" s="10"/>
      <c r="G11" s="10"/>
      <c r="H11" s="10"/>
      <c r="I11" s="10"/>
      <c r="J11" s="10"/>
      <c r="K11" s="10"/>
      <c r="L11" s="10"/>
      <c r="M11" s="10"/>
      <c r="N11" s="6"/>
      <c r="O11" s="7"/>
      <c r="P11" s="7"/>
      <c r="Q11" s="7"/>
    </row>
    <row r="12" spans="1:17" ht="15.75">
      <c r="A12" s="8"/>
      <c r="B12" s="16"/>
      <c r="C12" s="16"/>
      <c r="D12" s="10"/>
      <c r="E12" s="10"/>
      <c r="F12" s="10"/>
      <c r="G12" s="10"/>
      <c r="H12" s="10"/>
      <c r="I12" s="10"/>
      <c r="J12" s="10"/>
      <c r="K12" s="10"/>
      <c r="L12" s="10"/>
      <c r="M12" s="10"/>
      <c r="N12" s="6"/>
      <c r="O12" s="7"/>
      <c r="P12" s="7"/>
      <c r="Q12" s="7"/>
    </row>
    <row r="13" spans="1:17" ht="15.75">
      <c r="A13" s="2"/>
      <c r="B13" s="5"/>
      <c r="C13" s="5"/>
      <c r="D13" s="5"/>
      <c r="E13" s="5"/>
      <c r="F13" s="5"/>
      <c r="G13" s="5"/>
      <c r="H13" s="5"/>
      <c r="I13" s="5"/>
      <c r="J13" s="5"/>
      <c r="K13" s="5"/>
      <c r="L13" s="5"/>
      <c r="M13" s="5"/>
      <c r="N13" s="6"/>
      <c r="O13" s="7"/>
      <c r="P13" s="7"/>
      <c r="Q13" s="7"/>
    </row>
    <row r="14" spans="1:17" ht="15.75">
      <c r="A14" s="8"/>
      <c r="B14" s="17" t="s">
        <v>7</v>
      </c>
      <c r="C14" s="17"/>
      <c r="D14" s="18"/>
      <c r="E14" s="18"/>
      <c r="F14" s="18"/>
      <c r="G14" s="18"/>
      <c r="H14" s="18"/>
      <c r="I14" s="18"/>
      <c r="J14" s="18"/>
      <c r="K14" s="18"/>
      <c r="L14" s="19" t="s">
        <v>182</v>
      </c>
      <c r="M14" s="10"/>
      <c r="N14" s="6"/>
      <c r="O14" s="7"/>
      <c r="P14" s="7"/>
      <c r="Q14" s="7"/>
    </row>
    <row r="15" spans="1:17" ht="15.75">
      <c r="A15" s="8"/>
      <c r="B15" s="17" t="s">
        <v>8</v>
      </c>
      <c r="C15" s="17"/>
      <c r="D15" s="18"/>
      <c r="E15" s="18"/>
      <c r="F15" s="18"/>
      <c r="G15" s="18"/>
      <c r="H15" s="18"/>
      <c r="I15" s="18"/>
      <c r="J15" s="18"/>
      <c r="K15" s="18"/>
      <c r="L15" s="20" t="s">
        <v>183</v>
      </c>
      <c r="M15" s="10"/>
      <c r="N15" s="6"/>
      <c r="O15" s="7"/>
      <c r="P15" s="7"/>
      <c r="Q15" s="7"/>
    </row>
    <row r="16" spans="1:17" ht="15.75">
      <c r="A16" s="8"/>
      <c r="B16" s="17" t="s">
        <v>9</v>
      </c>
      <c r="C16" s="17"/>
      <c r="D16" s="18"/>
      <c r="E16" s="18"/>
      <c r="F16" s="18"/>
      <c r="G16" s="18"/>
      <c r="H16" s="18"/>
      <c r="I16" s="18"/>
      <c r="J16" s="18"/>
      <c r="K16" s="18"/>
      <c r="L16" s="20" t="s">
        <v>198</v>
      </c>
      <c r="M16" s="10"/>
      <c r="N16" s="6"/>
      <c r="O16" s="7"/>
      <c r="P16" s="7"/>
      <c r="Q16" s="7"/>
    </row>
    <row r="17" spans="1:17" ht="15.75">
      <c r="A17" s="8"/>
      <c r="B17" s="10"/>
      <c r="C17" s="10"/>
      <c r="D17" s="10"/>
      <c r="E17" s="10"/>
      <c r="F17" s="10"/>
      <c r="G17" s="10"/>
      <c r="H17" s="10"/>
      <c r="I17" s="10"/>
      <c r="J17" s="10"/>
      <c r="K17" s="10"/>
      <c r="L17" s="21"/>
      <c r="M17" s="10"/>
      <c r="N17" s="6"/>
      <c r="O17" s="7"/>
      <c r="P17" s="7"/>
      <c r="Q17" s="7"/>
    </row>
    <row r="18" spans="1:17" ht="15.75">
      <c r="A18" s="8"/>
      <c r="B18" s="22" t="s">
        <v>10</v>
      </c>
      <c r="C18" s="10"/>
      <c r="D18" s="10"/>
      <c r="E18" s="10"/>
      <c r="F18" s="10"/>
      <c r="G18" s="10"/>
      <c r="H18" s="10"/>
      <c r="I18" s="10"/>
      <c r="J18" s="21" t="s">
        <v>168</v>
      </c>
      <c r="K18" s="10"/>
      <c r="L18" s="15"/>
      <c r="M18" s="10"/>
      <c r="N18" s="6"/>
      <c r="O18" s="7"/>
      <c r="P18" s="7"/>
      <c r="Q18" s="7"/>
    </row>
    <row r="19" spans="1:17" ht="15.75">
      <c r="A19" s="8"/>
      <c r="B19" s="10"/>
      <c r="C19" s="10"/>
      <c r="D19" s="10"/>
      <c r="E19" s="10"/>
      <c r="F19" s="10"/>
      <c r="G19" s="10"/>
      <c r="H19" s="10"/>
      <c r="I19" s="10"/>
      <c r="J19" s="10"/>
      <c r="K19" s="10"/>
      <c r="L19" s="23"/>
      <c r="M19" s="10"/>
      <c r="N19" s="6"/>
      <c r="O19" s="7"/>
      <c r="P19" s="7"/>
      <c r="Q19" s="7"/>
    </row>
    <row r="20" spans="1:17" ht="15.75">
      <c r="A20" s="8"/>
      <c r="B20" s="10"/>
      <c r="C20" s="24" t="s">
        <v>136</v>
      </c>
      <c r="D20" s="25" t="s">
        <v>140</v>
      </c>
      <c r="E20" s="25"/>
      <c r="F20" s="25" t="s">
        <v>151</v>
      </c>
      <c r="G20" s="25"/>
      <c r="H20" s="25" t="s">
        <v>160</v>
      </c>
      <c r="I20" s="25"/>
      <c r="J20" s="25" t="s">
        <v>169</v>
      </c>
      <c r="K20" s="15"/>
      <c r="L20" s="15"/>
      <c r="M20" s="10"/>
      <c r="N20" s="6"/>
      <c r="O20" s="7"/>
      <c r="P20" s="7"/>
      <c r="Q20" s="7"/>
    </row>
    <row r="21" spans="1:17" ht="15.75">
      <c r="A21" s="26"/>
      <c r="B21" s="27" t="s">
        <v>11</v>
      </c>
      <c r="C21" s="28" t="s">
        <v>137</v>
      </c>
      <c r="D21" s="29" t="s">
        <v>141</v>
      </c>
      <c r="E21" s="29"/>
      <c r="F21" s="29" t="s">
        <v>141</v>
      </c>
      <c r="G21" s="29"/>
      <c r="H21" s="29" t="s">
        <v>141</v>
      </c>
      <c r="I21" s="29"/>
      <c r="J21" s="29" t="s">
        <v>170</v>
      </c>
      <c r="K21" s="30"/>
      <c r="L21" s="30"/>
      <c r="M21" s="27"/>
      <c r="N21" s="6"/>
      <c r="O21" s="7"/>
      <c r="P21" s="7"/>
      <c r="Q21" s="7"/>
    </row>
    <row r="22" spans="1:17" ht="15.75">
      <c r="A22" s="26"/>
      <c r="B22" s="31" t="s">
        <v>12</v>
      </c>
      <c r="C22" s="31"/>
      <c r="D22" s="32" t="s">
        <v>141</v>
      </c>
      <c r="E22" s="32"/>
      <c r="F22" s="32" t="s">
        <v>141</v>
      </c>
      <c r="G22" s="32"/>
      <c r="H22" s="32" t="s">
        <v>141</v>
      </c>
      <c r="I22" s="32"/>
      <c r="J22" s="32" t="s">
        <v>170</v>
      </c>
      <c r="K22" s="33"/>
      <c r="L22" s="33"/>
      <c r="M22" s="27"/>
      <c r="N22" s="6"/>
      <c r="O22" s="7"/>
      <c r="P22" s="7"/>
      <c r="Q22" s="7"/>
    </row>
    <row r="23" spans="1:17" ht="15.75">
      <c r="A23" s="26"/>
      <c r="B23" s="27" t="s">
        <v>13</v>
      </c>
      <c r="C23" s="27"/>
      <c r="D23" s="34" t="s">
        <v>142</v>
      </c>
      <c r="E23" s="29"/>
      <c r="F23" s="34" t="s">
        <v>152</v>
      </c>
      <c r="G23" s="29"/>
      <c r="H23" s="34" t="s">
        <v>161</v>
      </c>
      <c r="I23" s="29"/>
      <c r="J23" s="34" t="s">
        <v>171</v>
      </c>
      <c r="K23" s="30"/>
      <c r="L23" s="30"/>
      <c r="M23" s="27"/>
      <c r="N23" s="6"/>
      <c r="O23" s="7"/>
      <c r="P23" s="7"/>
      <c r="Q23" s="7"/>
    </row>
    <row r="24" spans="1:17" ht="15.75">
      <c r="A24" s="26"/>
      <c r="B24" s="27"/>
      <c r="C24" s="27"/>
      <c r="D24" s="29"/>
      <c r="E24" s="29"/>
      <c r="F24" s="29"/>
      <c r="G24" s="29"/>
      <c r="H24" s="29"/>
      <c r="I24" s="29"/>
      <c r="J24" s="29"/>
      <c r="K24" s="30"/>
      <c r="L24" s="30"/>
      <c r="M24" s="27"/>
      <c r="N24" s="6"/>
      <c r="O24" s="7"/>
      <c r="P24" s="7"/>
      <c r="Q24" s="7"/>
    </row>
    <row r="25" spans="1:17" ht="13.5" customHeight="1">
      <c r="A25" s="35"/>
      <c r="B25" s="36" t="s">
        <v>14</v>
      </c>
      <c r="C25" s="36"/>
      <c r="D25" s="37">
        <v>52000</v>
      </c>
      <c r="E25" s="38"/>
      <c r="F25" s="37">
        <v>38000</v>
      </c>
      <c r="G25" s="37"/>
      <c r="H25" s="37">
        <v>38250</v>
      </c>
      <c r="I25" s="37"/>
      <c r="J25" s="37">
        <v>6750</v>
      </c>
      <c r="K25" s="39"/>
      <c r="L25" s="37">
        <f>SUM(D25:J25)</f>
        <v>135000</v>
      </c>
      <c r="M25" s="40"/>
      <c r="N25" s="41"/>
      <c r="O25" s="42"/>
      <c r="P25" s="42"/>
      <c r="Q25" s="42"/>
    </row>
    <row r="26" spans="1:17" ht="13.5" customHeight="1">
      <c r="A26" s="35"/>
      <c r="B26" s="36" t="s">
        <v>15</v>
      </c>
      <c r="C26" s="43">
        <v>0.777542</v>
      </c>
      <c r="D26" s="37">
        <v>0</v>
      </c>
      <c r="E26" s="38"/>
      <c r="F26" s="37">
        <v>0</v>
      </c>
      <c r="G26" s="37"/>
      <c r="H26" s="37">
        <f>38250*C26</f>
        <v>29740.981499999998</v>
      </c>
      <c r="I26" s="37"/>
      <c r="J26" s="37">
        <f>6750*C29</f>
        <v>1565.298</v>
      </c>
      <c r="K26" s="39"/>
      <c r="L26" s="37">
        <f>SUM(D26:J26)</f>
        <v>31306.279499999997</v>
      </c>
      <c r="M26" s="40"/>
      <c r="N26" s="41"/>
      <c r="O26" s="42"/>
      <c r="P26" s="42"/>
      <c r="Q26" s="42"/>
    </row>
    <row r="27" spans="1:17" ht="13.5" customHeight="1">
      <c r="A27" s="44"/>
      <c r="B27" s="45" t="s">
        <v>16</v>
      </c>
      <c r="C27" s="43">
        <v>0.715687</v>
      </c>
      <c r="D27" s="46">
        <v>0</v>
      </c>
      <c r="E27" s="47"/>
      <c r="F27" s="46">
        <v>0</v>
      </c>
      <c r="G27" s="46"/>
      <c r="H27" s="46">
        <f>38250*C27</f>
        <v>27375.027749999997</v>
      </c>
      <c r="I27" s="46"/>
      <c r="J27" s="46">
        <f>6750*C30</f>
        <v>1440.74025</v>
      </c>
      <c r="K27" s="48"/>
      <c r="L27" s="46">
        <f>SUM(D27:J27)</f>
        <v>28815.767999999996</v>
      </c>
      <c r="M27" s="40"/>
      <c r="N27" s="41"/>
      <c r="O27" s="42"/>
      <c r="P27" s="42"/>
      <c r="Q27" s="42"/>
    </row>
    <row r="28" spans="1:17" ht="13.5" customHeight="1">
      <c r="A28" s="35"/>
      <c r="B28" s="36" t="s">
        <v>17</v>
      </c>
      <c r="C28" s="36"/>
      <c r="D28" s="49" t="s">
        <v>143</v>
      </c>
      <c r="E28" s="36"/>
      <c r="F28" s="49" t="s">
        <v>153</v>
      </c>
      <c r="G28" s="49"/>
      <c r="H28" s="49" t="s">
        <v>162</v>
      </c>
      <c r="I28" s="49"/>
      <c r="J28" s="49" t="s">
        <v>172</v>
      </c>
      <c r="K28" s="50"/>
      <c r="L28" s="50"/>
      <c r="M28" s="36"/>
      <c r="N28" s="41"/>
      <c r="O28" s="42"/>
      <c r="P28" s="42"/>
      <c r="Q28" s="42"/>
    </row>
    <row r="29" spans="1:17" ht="15.75">
      <c r="A29" s="26"/>
      <c r="B29" s="27" t="s">
        <v>18</v>
      </c>
      <c r="C29" s="43">
        <v>0.231896</v>
      </c>
      <c r="D29" s="51" t="s">
        <v>144</v>
      </c>
      <c r="E29" s="27"/>
      <c r="F29" s="51" t="s">
        <v>144</v>
      </c>
      <c r="G29" s="52"/>
      <c r="H29" s="51">
        <v>0.0654984</v>
      </c>
      <c r="I29" s="52"/>
      <c r="J29" s="51">
        <v>0.0712484</v>
      </c>
      <c r="K29" s="30"/>
      <c r="L29" s="52">
        <f>SUMPRODUCT(D29:J29,D26:J26)/L26</f>
        <v>0.06578589706588418</v>
      </c>
      <c r="M29" s="27"/>
      <c r="N29" s="6"/>
      <c r="O29" s="7"/>
      <c r="P29" s="7"/>
      <c r="Q29" s="7"/>
    </row>
    <row r="30" spans="1:17" ht="15.75">
      <c r="A30" s="26"/>
      <c r="B30" s="27" t="s">
        <v>19</v>
      </c>
      <c r="C30" s="43">
        <v>0.213443</v>
      </c>
      <c r="D30" s="51" t="s">
        <v>144</v>
      </c>
      <c r="E30" s="27"/>
      <c r="F30" s="51" t="s">
        <v>144</v>
      </c>
      <c r="G30" s="52"/>
      <c r="H30" s="51">
        <v>0.0657625</v>
      </c>
      <c r="I30" s="52"/>
      <c r="J30" s="51">
        <v>0.0715125</v>
      </c>
      <c r="K30" s="30"/>
      <c r="L30" s="30"/>
      <c r="M30" s="27"/>
      <c r="N30" s="6"/>
      <c r="O30" s="7"/>
      <c r="P30" s="7"/>
      <c r="Q30" s="7"/>
    </row>
    <row r="31" spans="1:17" ht="15.75">
      <c r="A31" s="26"/>
      <c r="B31" s="27" t="s">
        <v>20</v>
      </c>
      <c r="C31" s="27"/>
      <c r="D31" s="34" t="s">
        <v>145</v>
      </c>
      <c r="E31" s="27"/>
      <c r="F31" s="34" t="s">
        <v>154</v>
      </c>
      <c r="G31" s="34"/>
      <c r="H31" s="34" t="s">
        <v>163</v>
      </c>
      <c r="I31" s="34"/>
      <c r="J31" s="34" t="s">
        <v>163</v>
      </c>
      <c r="K31" s="30"/>
      <c r="L31" s="30"/>
      <c r="M31" s="27"/>
      <c r="N31" s="6"/>
      <c r="O31" s="7"/>
      <c r="P31" s="7"/>
      <c r="Q31" s="7"/>
    </row>
    <row r="32" spans="1:17" ht="15.75">
      <c r="A32" s="26"/>
      <c r="B32" s="27" t="s">
        <v>21</v>
      </c>
      <c r="C32" s="27"/>
      <c r="D32" s="34" t="s">
        <v>145</v>
      </c>
      <c r="E32" s="27"/>
      <c r="F32" s="34" t="s">
        <v>154</v>
      </c>
      <c r="G32" s="34"/>
      <c r="H32" s="34" t="s">
        <v>163</v>
      </c>
      <c r="I32" s="34"/>
      <c r="J32" s="34" t="s">
        <v>163</v>
      </c>
      <c r="K32" s="30"/>
      <c r="L32" s="30"/>
      <c r="M32" s="27"/>
      <c r="N32" s="6"/>
      <c r="O32" s="7"/>
      <c r="P32" s="7"/>
      <c r="Q32" s="7"/>
    </row>
    <row r="33" spans="1:17" ht="15.75">
      <c r="A33" s="26"/>
      <c r="B33" s="27" t="s">
        <v>22</v>
      </c>
      <c r="C33" s="27"/>
      <c r="D33" s="34" t="s">
        <v>146</v>
      </c>
      <c r="E33" s="27"/>
      <c r="F33" s="34" t="s">
        <v>155</v>
      </c>
      <c r="G33" s="34"/>
      <c r="H33" s="34" t="s">
        <v>155</v>
      </c>
      <c r="I33" s="34"/>
      <c r="J33" s="34" t="s">
        <v>173</v>
      </c>
      <c r="K33" s="30"/>
      <c r="L33" s="30"/>
      <c r="M33" s="27"/>
      <c r="N33" s="6"/>
      <c r="O33" s="7"/>
      <c r="P33" s="7"/>
      <c r="Q33" s="7"/>
    </row>
    <row r="34" spans="1:17" ht="15.75">
      <c r="A34" s="26"/>
      <c r="B34" s="27"/>
      <c r="C34" s="27"/>
      <c r="D34" s="53"/>
      <c r="E34" s="53"/>
      <c r="F34" s="27"/>
      <c r="G34" s="53"/>
      <c r="H34" s="53"/>
      <c r="I34" s="53"/>
      <c r="J34" s="53"/>
      <c r="K34" s="53"/>
      <c r="L34" s="53"/>
      <c r="M34" s="27"/>
      <c r="N34" s="6"/>
      <c r="O34" s="7"/>
      <c r="P34" s="7"/>
      <c r="Q34" s="7"/>
    </row>
    <row r="35" spans="1:17" ht="15.75">
      <c r="A35" s="26"/>
      <c r="B35" s="27" t="s">
        <v>23</v>
      </c>
      <c r="C35" s="27"/>
      <c r="D35" s="27"/>
      <c r="E35" s="27"/>
      <c r="F35" s="27"/>
      <c r="G35" s="27"/>
      <c r="H35" s="27"/>
      <c r="I35" s="27"/>
      <c r="J35" s="27"/>
      <c r="K35" s="27"/>
      <c r="L35" s="52">
        <f>J25/(D25+F25+H25)</f>
        <v>0.05263157894736842</v>
      </c>
      <c r="M35" s="27"/>
      <c r="N35" s="6"/>
      <c r="O35" s="7"/>
      <c r="P35" s="7"/>
      <c r="Q35" s="7"/>
    </row>
    <row r="36" spans="1:17" ht="15.75">
      <c r="A36" s="26"/>
      <c r="B36" s="27" t="s">
        <v>24</v>
      </c>
      <c r="C36" s="27"/>
      <c r="D36" s="27"/>
      <c r="E36" s="27"/>
      <c r="F36" s="27"/>
      <c r="G36" s="27"/>
      <c r="H36" s="27"/>
      <c r="I36" s="27"/>
      <c r="J36" s="27"/>
      <c r="K36" s="27"/>
      <c r="L36" s="52">
        <f>J27/H27</f>
        <v>0.05262972747123517</v>
      </c>
      <c r="M36" s="27"/>
      <c r="N36" s="6"/>
      <c r="O36" s="7"/>
      <c r="P36" s="7"/>
      <c r="Q36" s="7"/>
    </row>
    <row r="37" spans="1:17" ht="15.75">
      <c r="A37" s="26"/>
      <c r="B37" s="27" t="s">
        <v>25</v>
      </c>
      <c r="C37" s="27"/>
      <c r="D37" s="27"/>
      <c r="E37" s="27"/>
      <c r="F37" s="27"/>
      <c r="G37" s="27"/>
      <c r="H37" s="27"/>
      <c r="I37" s="27"/>
      <c r="J37" s="34"/>
      <c r="K37" s="34"/>
      <c r="L37" s="54" t="s">
        <v>185</v>
      </c>
      <c r="M37" s="27"/>
      <c r="N37" s="6"/>
      <c r="O37" s="7"/>
      <c r="P37" s="7"/>
      <c r="Q37" s="7"/>
    </row>
    <row r="38" spans="1:17" ht="15.75">
      <c r="A38" s="26"/>
      <c r="B38" s="27"/>
      <c r="C38" s="27"/>
      <c r="D38" s="27"/>
      <c r="E38" s="27"/>
      <c r="F38" s="27"/>
      <c r="G38" s="27"/>
      <c r="H38" s="27"/>
      <c r="I38" s="27"/>
      <c r="J38" s="27"/>
      <c r="K38" s="27"/>
      <c r="L38" s="55"/>
      <c r="M38" s="27"/>
      <c r="N38" s="6"/>
      <c r="O38" s="7"/>
      <c r="P38" s="7"/>
      <c r="Q38" s="7"/>
    </row>
    <row r="39" spans="1:17" ht="15.75">
      <c r="A39" s="26"/>
      <c r="B39" s="27" t="s">
        <v>26</v>
      </c>
      <c r="C39" s="27"/>
      <c r="D39" s="27"/>
      <c r="E39" s="27"/>
      <c r="F39" s="27"/>
      <c r="G39" s="27"/>
      <c r="H39" s="27"/>
      <c r="I39" s="27"/>
      <c r="J39" s="34"/>
      <c r="K39" s="34"/>
      <c r="L39" s="34" t="s">
        <v>186</v>
      </c>
      <c r="M39" s="27"/>
      <c r="N39" s="6"/>
      <c r="O39" s="7"/>
      <c r="P39" s="7"/>
      <c r="Q39" s="7"/>
    </row>
    <row r="40" spans="1:17" ht="15.75">
      <c r="A40" s="56"/>
      <c r="B40" s="31" t="s">
        <v>27</v>
      </c>
      <c r="C40" s="31"/>
      <c r="D40" s="31"/>
      <c r="E40" s="31"/>
      <c r="F40" s="31"/>
      <c r="G40" s="31"/>
      <c r="H40" s="31"/>
      <c r="I40" s="31"/>
      <c r="J40" s="57"/>
      <c r="K40" s="57"/>
      <c r="L40" s="58">
        <v>36798</v>
      </c>
      <c r="M40" s="31"/>
      <c r="N40" s="59"/>
      <c r="O40" s="7"/>
      <c r="P40" s="7"/>
      <c r="Q40" s="7"/>
    </row>
    <row r="41" spans="1:17" ht="15.75">
      <c r="A41" s="26"/>
      <c r="B41" s="27" t="s">
        <v>28</v>
      </c>
      <c r="C41" s="27"/>
      <c r="D41" s="27"/>
      <c r="E41" s="27"/>
      <c r="F41" s="27"/>
      <c r="G41" s="27"/>
      <c r="H41" s="27"/>
      <c r="I41" s="27">
        <f>L41-J41+1</f>
        <v>91</v>
      </c>
      <c r="J41" s="60">
        <v>36616</v>
      </c>
      <c r="K41" s="61"/>
      <c r="L41" s="60">
        <v>36706</v>
      </c>
      <c r="M41" s="27"/>
      <c r="N41" s="6"/>
      <c r="O41" s="7"/>
      <c r="P41" s="7"/>
      <c r="Q41" s="7"/>
    </row>
    <row r="42" spans="1:17" ht="15.75">
      <c r="A42" s="26"/>
      <c r="B42" s="27" t="s">
        <v>29</v>
      </c>
      <c r="C42" s="27"/>
      <c r="D42" s="27"/>
      <c r="E42" s="27"/>
      <c r="F42" s="27"/>
      <c r="G42" s="27"/>
      <c r="H42" s="27"/>
      <c r="I42" s="27">
        <f>L42-J42+1</f>
        <v>91</v>
      </c>
      <c r="J42" s="60">
        <v>36707</v>
      </c>
      <c r="K42" s="61"/>
      <c r="L42" s="60">
        <v>36797</v>
      </c>
      <c r="M42" s="27"/>
      <c r="N42" s="6"/>
      <c r="O42" s="7"/>
      <c r="P42" s="7"/>
      <c r="Q42" s="7"/>
    </row>
    <row r="43" spans="1:17" ht="15.75">
      <c r="A43" s="26"/>
      <c r="B43" s="27" t="s">
        <v>30</v>
      </c>
      <c r="C43" s="27"/>
      <c r="D43" s="27"/>
      <c r="E43" s="27"/>
      <c r="F43" s="27"/>
      <c r="G43" s="27"/>
      <c r="H43" s="27"/>
      <c r="I43" s="27"/>
      <c r="J43" s="60"/>
      <c r="K43" s="61"/>
      <c r="L43" s="60" t="s">
        <v>187</v>
      </c>
      <c r="M43" s="27"/>
      <c r="N43" s="6"/>
      <c r="O43" s="7"/>
      <c r="P43" s="7"/>
      <c r="Q43" s="7"/>
    </row>
    <row r="44" spans="1:17" ht="15.75">
      <c r="A44" s="26"/>
      <c r="B44" s="27" t="s">
        <v>31</v>
      </c>
      <c r="C44" s="27"/>
      <c r="D44" s="27"/>
      <c r="E44" s="27"/>
      <c r="F44" s="27"/>
      <c r="G44" s="27"/>
      <c r="H44" s="27"/>
      <c r="I44" s="27"/>
      <c r="J44" s="60"/>
      <c r="K44" s="61"/>
      <c r="L44" s="60">
        <v>36789</v>
      </c>
      <c r="M44" s="27"/>
      <c r="N44" s="6"/>
      <c r="O44" s="7"/>
      <c r="P44" s="7"/>
      <c r="Q44" s="7"/>
    </row>
    <row r="45" spans="1:17" ht="15.75">
      <c r="A45" s="26"/>
      <c r="B45" s="27"/>
      <c r="C45" s="27"/>
      <c r="D45" s="27"/>
      <c r="E45" s="27"/>
      <c r="F45" s="27"/>
      <c r="G45" s="27"/>
      <c r="H45" s="27"/>
      <c r="I45" s="27"/>
      <c r="J45" s="27"/>
      <c r="K45" s="27"/>
      <c r="L45" s="62"/>
      <c r="M45" s="27"/>
      <c r="N45" s="6"/>
      <c r="O45" s="7"/>
      <c r="P45" s="7"/>
      <c r="Q45" s="7"/>
    </row>
    <row r="46" spans="1:17" ht="15.75">
      <c r="A46" s="2"/>
      <c r="B46" s="5"/>
      <c r="C46" s="5"/>
      <c r="D46" s="5"/>
      <c r="E46" s="5"/>
      <c r="F46" s="5"/>
      <c r="G46" s="5"/>
      <c r="H46" s="5"/>
      <c r="I46" s="5"/>
      <c r="J46" s="5"/>
      <c r="K46" s="5"/>
      <c r="L46" s="63"/>
      <c r="M46" s="5"/>
      <c r="N46" s="6"/>
      <c r="O46" s="7"/>
      <c r="P46" s="7"/>
      <c r="Q46" s="7"/>
    </row>
    <row r="47" spans="1:17" ht="15.75">
      <c r="A47" s="8"/>
      <c r="B47" s="64" t="s">
        <v>32</v>
      </c>
      <c r="C47" s="16"/>
      <c r="D47" s="10"/>
      <c r="E47" s="10"/>
      <c r="F47" s="10"/>
      <c r="G47" s="10"/>
      <c r="H47" s="10"/>
      <c r="I47" s="10"/>
      <c r="J47" s="10"/>
      <c r="K47" s="10"/>
      <c r="L47" s="65"/>
      <c r="M47" s="10"/>
      <c r="N47" s="6"/>
      <c r="O47" s="7"/>
      <c r="P47" s="7"/>
      <c r="Q47" s="7"/>
    </row>
    <row r="48" spans="1:17" ht="15.75">
      <c r="A48" s="8"/>
      <c r="B48" s="16"/>
      <c r="C48" s="16"/>
      <c r="D48" s="10"/>
      <c r="E48" s="10"/>
      <c r="F48" s="10"/>
      <c r="G48" s="10"/>
      <c r="H48" s="10"/>
      <c r="I48" s="10"/>
      <c r="J48" s="10"/>
      <c r="K48" s="10"/>
      <c r="L48" s="65"/>
      <c r="M48" s="10"/>
      <c r="N48" s="6"/>
      <c r="O48" s="7"/>
      <c r="P48" s="7"/>
      <c r="Q48" s="7"/>
    </row>
    <row r="49" spans="1:17" ht="63">
      <c r="A49" s="8"/>
      <c r="B49" s="66" t="s">
        <v>33</v>
      </c>
      <c r="C49" s="67" t="s">
        <v>138</v>
      </c>
      <c r="D49" s="67" t="s">
        <v>147</v>
      </c>
      <c r="E49" s="67"/>
      <c r="F49" s="67" t="s">
        <v>156</v>
      </c>
      <c r="G49" s="67"/>
      <c r="H49" s="67" t="s">
        <v>164</v>
      </c>
      <c r="I49" s="67"/>
      <c r="J49" s="67" t="s">
        <v>174</v>
      </c>
      <c r="K49" s="67"/>
      <c r="L49" s="68" t="s">
        <v>188</v>
      </c>
      <c r="M49" s="10"/>
      <c r="N49" s="6"/>
      <c r="O49" s="7"/>
      <c r="P49" s="7"/>
      <c r="Q49" s="7"/>
    </row>
    <row r="50" spans="1:17" ht="15.75">
      <c r="A50" s="26"/>
      <c r="B50" s="27" t="s">
        <v>34</v>
      </c>
      <c r="C50" s="69">
        <v>132263</v>
      </c>
      <c r="D50" s="70">
        <v>31281</v>
      </c>
      <c r="E50" s="69"/>
      <c r="F50" s="69">
        <f>2465+91</f>
        <v>2556</v>
      </c>
      <c r="G50" s="69"/>
      <c r="H50" s="69">
        <v>0</v>
      </c>
      <c r="I50" s="69"/>
      <c r="J50" s="69">
        <v>0</v>
      </c>
      <c r="K50" s="69"/>
      <c r="L50" s="70">
        <f>D50-F50+H50-J50</f>
        <v>28725</v>
      </c>
      <c r="M50" s="27"/>
      <c r="N50" s="6"/>
      <c r="O50" s="7"/>
      <c r="P50" s="7"/>
      <c r="Q50" s="7"/>
    </row>
    <row r="51" spans="1:17" ht="15.75">
      <c r="A51" s="26"/>
      <c r="B51" s="27" t="s">
        <v>35</v>
      </c>
      <c r="C51" s="69">
        <v>0</v>
      </c>
      <c r="D51" s="69">
        <v>0</v>
      </c>
      <c r="E51" s="69"/>
      <c r="F51" s="69">
        <v>0</v>
      </c>
      <c r="G51" s="69"/>
      <c r="H51" s="69">
        <v>0</v>
      </c>
      <c r="I51" s="69"/>
      <c r="J51" s="69">
        <v>0</v>
      </c>
      <c r="K51" s="69"/>
      <c r="L51" s="70">
        <f>D51-F51</f>
        <v>0</v>
      </c>
      <c r="M51" s="27"/>
      <c r="N51" s="6"/>
      <c r="O51" s="7"/>
      <c r="P51" s="7"/>
      <c r="Q51" s="7"/>
    </row>
    <row r="52" spans="1:17" ht="15.75">
      <c r="A52" s="26"/>
      <c r="B52" s="27"/>
      <c r="C52" s="69"/>
      <c r="D52" s="69"/>
      <c r="E52" s="69"/>
      <c r="F52" s="69"/>
      <c r="G52" s="69"/>
      <c r="H52" s="69"/>
      <c r="I52" s="69"/>
      <c r="J52" s="69"/>
      <c r="K52" s="69"/>
      <c r="L52" s="70"/>
      <c r="M52" s="27"/>
      <c r="N52" s="6"/>
      <c r="O52" s="7"/>
      <c r="P52" s="7"/>
      <c r="Q52" s="7"/>
    </row>
    <row r="53" spans="1:17" ht="15.75">
      <c r="A53" s="26"/>
      <c r="B53" s="27" t="s">
        <v>36</v>
      </c>
      <c r="C53" s="69">
        <f>SUM(C50:C52)</f>
        <v>132263</v>
      </c>
      <c r="D53" s="69">
        <f>SUM(D50:D52)</f>
        <v>31281</v>
      </c>
      <c r="E53" s="69"/>
      <c r="F53" s="69">
        <f>SUM(F50:F52)</f>
        <v>2556</v>
      </c>
      <c r="G53" s="69"/>
      <c r="H53" s="69">
        <f>SUM(H50:H52)</f>
        <v>0</v>
      </c>
      <c r="I53" s="69"/>
      <c r="J53" s="69">
        <f>SUM(J50:J52)</f>
        <v>0</v>
      </c>
      <c r="K53" s="69"/>
      <c r="L53" s="71">
        <f>SUM(L50:L52)</f>
        <v>28725</v>
      </c>
      <c r="M53" s="27"/>
      <c r="N53" s="6"/>
      <c r="O53" s="7"/>
      <c r="P53" s="7"/>
      <c r="Q53" s="7"/>
    </row>
    <row r="54" spans="1:17" ht="15.75">
      <c r="A54" s="26"/>
      <c r="B54" s="27"/>
      <c r="C54" s="69"/>
      <c r="D54" s="69"/>
      <c r="E54" s="69"/>
      <c r="F54" s="69"/>
      <c r="G54" s="69"/>
      <c r="H54" s="69"/>
      <c r="I54" s="69"/>
      <c r="J54" s="69"/>
      <c r="K54" s="69"/>
      <c r="L54" s="71"/>
      <c r="M54" s="27"/>
      <c r="N54" s="6"/>
      <c r="O54" s="7"/>
      <c r="P54" s="7"/>
      <c r="Q54" s="7"/>
    </row>
    <row r="55" spans="1:17" ht="15.75">
      <c r="A55" s="8"/>
      <c r="B55" s="12" t="s">
        <v>37</v>
      </c>
      <c r="C55" s="72"/>
      <c r="D55" s="72"/>
      <c r="E55" s="72"/>
      <c r="F55" s="72"/>
      <c r="G55" s="72"/>
      <c r="H55" s="72"/>
      <c r="I55" s="72"/>
      <c r="J55" s="72"/>
      <c r="K55" s="72"/>
      <c r="L55" s="73"/>
      <c r="M55" s="10"/>
      <c r="N55" s="74"/>
      <c r="O55" s="7"/>
      <c r="P55" s="7"/>
      <c r="Q55" s="7"/>
    </row>
    <row r="56" spans="1:17" ht="15.75">
      <c r="A56" s="8"/>
      <c r="B56" s="10"/>
      <c r="C56" s="72"/>
      <c r="D56" s="72"/>
      <c r="E56" s="72"/>
      <c r="F56" s="72"/>
      <c r="G56" s="72"/>
      <c r="H56" s="72"/>
      <c r="I56" s="72"/>
      <c r="J56" s="72"/>
      <c r="K56" s="72"/>
      <c r="L56" s="73"/>
      <c r="M56" s="10"/>
      <c r="N56" s="6"/>
      <c r="O56" s="7"/>
      <c r="P56" s="7"/>
      <c r="Q56" s="7"/>
    </row>
    <row r="57" spans="1:17" ht="15.75">
      <c r="A57" s="26"/>
      <c r="B57" s="27" t="s">
        <v>34</v>
      </c>
      <c r="C57" s="69"/>
      <c r="D57" s="69"/>
      <c r="E57" s="69"/>
      <c r="F57" s="69"/>
      <c r="G57" s="69"/>
      <c r="H57" s="69"/>
      <c r="I57" s="69"/>
      <c r="J57" s="69"/>
      <c r="K57" s="69"/>
      <c r="L57" s="71"/>
      <c r="M57" s="27"/>
      <c r="N57" s="75"/>
      <c r="O57" s="7"/>
      <c r="P57" s="7"/>
      <c r="Q57" s="7"/>
    </row>
    <row r="58" spans="1:17" ht="15.75">
      <c r="A58" s="26"/>
      <c r="B58" s="27" t="s">
        <v>35</v>
      </c>
      <c r="C58" s="69"/>
      <c r="D58" s="69"/>
      <c r="E58" s="69"/>
      <c r="F58" s="69"/>
      <c r="G58" s="69"/>
      <c r="H58" s="69"/>
      <c r="I58" s="69"/>
      <c r="J58" s="69"/>
      <c r="K58" s="69"/>
      <c r="L58" s="71"/>
      <c r="M58" s="27"/>
      <c r="N58" s="6"/>
      <c r="O58" s="7"/>
      <c r="P58" s="7"/>
      <c r="Q58" s="7"/>
    </row>
    <row r="59" spans="1:17" ht="15.75">
      <c r="A59" s="26"/>
      <c r="B59" s="27"/>
      <c r="C59" s="69"/>
      <c r="D59" s="69"/>
      <c r="E59" s="69"/>
      <c r="F59" s="69"/>
      <c r="G59" s="69"/>
      <c r="H59" s="69"/>
      <c r="I59" s="69"/>
      <c r="J59" s="69"/>
      <c r="K59" s="69"/>
      <c r="L59" s="71"/>
      <c r="M59" s="27"/>
      <c r="N59" s="6"/>
      <c r="O59" s="7"/>
      <c r="P59" s="7"/>
      <c r="Q59" s="7"/>
    </row>
    <row r="60" spans="1:17" ht="15.75">
      <c r="A60" s="26"/>
      <c r="B60" s="27" t="s">
        <v>36</v>
      </c>
      <c r="C60" s="69"/>
      <c r="D60" s="69"/>
      <c r="E60" s="69"/>
      <c r="F60" s="69"/>
      <c r="G60" s="69"/>
      <c r="H60" s="69"/>
      <c r="I60" s="69"/>
      <c r="J60" s="69"/>
      <c r="K60" s="69"/>
      <c r="L60" s="69"/>
      <c r="M60" s="27"/>
      <c r="N60" s="74"/>
      <c r="O60" s="7"/>
      <c r="P60" s="7"/>
      <c r="Q60" s="7"/>
    </row>
    <row r="61" spans="1:17" ht="15.75">
      <c r="A61" s="26"/>
      <c r="B61" s="27"/>
      <c r="C61" s="69"/>
      <c r="D61" s="69"/>
      <c r="E61" s="69"/>
      <c r="F61" s="69"/>
      <c r="G61" s="69"/>
      <c r="H61" s="69"/>
      <c r="I61" s="69"/>
      <c r="J61" s="69"/>
      <c r="K61" s="69"/>
      <c r="L61" s="69"/>
      <c r="M61" s="27"/>
      <c r="N61" s="6"/>
      <c r="O61" s="7"/>
      <c r="P61" s="7"/>
      <c r="Q61" s="7"/>
    </row>
    <row r="62" spans="1:17" ht="15.75">
      <c r="A62" s="26"/>
      <c r="B62" s="27" t="s">
        <v>38</v>
      </c>
      <c r="C62" s="69"/>
      <c r="D62" s="69">
        <v>0</v>
      </c>
      <c r="E62" s="69"/>
      <c r="F62" s="69"/>
      <c r="G62" s="69"/>
      <c r="H62" s="69"/>
      <c r="I62" s="69"/>
      <c r="J62" s="69"/>
      <c r="K62" s="69"/>
      <c r="L62" s="70">
        <f>D62-F62+H62-J62</f>
        <v>0</v>
      </c>
      <c r="M62" s="27"/>
      <c r="N62" s="6"/>
      <c r="O62" s="7"/>
      <c r="P62" s="7"/>
      <c r="Q62" s="7"/>
    </row>
    <row r="63" spans="1:17" ht="15.75">
      <c r="A63" s="26"/>
      <c r="B63" s="27" t="s">
        <v>39</v>
      </c>
      <c r="C63" s="69">
        <v>2737</v>
      </c>
      <c r="D63" s="69">
        <v>0</v>
      </c>
      <c r="E63" s="69"/>
      <c r="F63" s="69"/>
      <c r="G63" s="69"/>
      <c r="H63" s="69"/>
      <c r="I63" s="69"/>
      <c r="J63" s="69"/>
      <c r="K63" s="69"/>
      <c r="L63" s="71">
        <v>0</v>
      </c>
      <c r="M63" s="27"/>
      <c r="N63" s="6"/>
      <c r="O63" s="7"/>
      <c r="P63" s="7"/>
      <c r="Q63" s="7"/>
    </row>
    <row r="64" spans="1:17" ht="15.75">
      <c r="A64" s="26"/>
      <c r="B64" s="27" t="s">
        <v>40</v>
      </c>
      <c r="C64" s="69">
        <v>0</v>
      </c>
      <c r="D64" s="69">
        <v>25</v>
      </c>
      <c r="E64" s="69"/>
      <c r="F64" s="69"/>
      <c r="G64" s="69"/>
      <c r="H64" s="69"/>
      <c r="I64" s="69"/>
      <c r="J64" s="69"/>
      <c r="K64" s="69"/>
      <c r="L64" s="71">
        <v>91</v>
      </c>
      <c r="M64" s="27"/>
      <c r="N64" s="6"/>
      <c r="O64" s="7"/>
      <c r="P64" s="7"/>
      <c r="Q64" s="7"/>
    </row>
    <row r="65" spans="1:17" ht="15.75">
      <c r="A65" s="26"/>
      <c r="B65" s="27" t="s">
        <v>41</v>
      </c>
      <c r="C65" s="71">
        <f>SUM(C53:C64)</f>
        <v>135000</v>
      </c>
      <c r="D65" s="71">
        <f>SUM(D53:D64)</f>
        <v>31306</v>
      </c>
      <c r="E65" s="69"/>
      <c r="F65" s="71"/>
      <c r="G65" s="69"/>
      <c r="H65" s="71"/>
      <c r="I65" s="69"/>
      <c r="J65" s="71"/>
      <c r="K65" s="69"/>
      <c r="L65" s="71">
        <f>SUM(L53:L64)</f>
        <v>28816</v>
      </c>
      <c r="M65" s="27"/>
      <c r="N65" s="6"/>
      <c r="O65" s="7"/>
      <c r="P65" s="7"/>
      <c r="Q65" s="7"/>
    </row>
    <row r="66" spans="1:17" ht="15.75">
      <c r="A66" s="26"/>
      <c r="B66" s="27"/>
      <c r="C66" s="69"/>
      <c r="D66" s="69"/>
      <c r="E66" s="69"/>
      <c r="F66" s="69"/>
      <c r="G66" s="69"/>
      <c r="H66" s="69"/>
      <c r="I66" s="69"/>
      <c r="J66" s="69"/>
      <c r="K66" s="69"/>
      <c r="L66" s="71"/>
      <c r="M66" s="27"/>
      <c r="N66" s="6"/>
      <c r="O66" s="7"/>
      <c r="P66" s="7"/>
      <c r="Q66" s="7"/>
    </row>
    <row r="67" spans="1:17" ht="15.75">
      <c r="A67" s="26"/>
      <c r="B67" s="27"/>
      <c r="C67" s="27"/>
      <c r="D67" s="27"/>
      <c r="E67" s="27"/>
      <c r="F67" s="27"/>
      <c r="G67" s="27"/>
      <c r="H67" s="27"/>
      <c r="I67" s="27"/>
      <c r="J67" s="27"/>
      <c r="K67" s="27"/>
      <c r="L67" s="27"/>
      <c r="M67" s="27"/>
      <c r="N67" s="6"/>
      <c r="O67" s="7"/>
      <c r="P67" s="7"/>
      <c r="Q67" s="7"/>
    </row>
    <row r="68" spans="1:17" ht="15.75">
      <c r="A68" s="8"/>
      <c r="B68" s="64" t="s">
        <v>42</v>
      </c>
      <c r="C68" s="17"/>
      <c r="D68" s="17"/>
      <c r="E68" s="17"/>
      <c r="F68" s="17"/>
      <c r="G68" s="17"/>
      <c r="H68" s="17"/>
      <c r="I68" s="20"/>
      <c r="J68" s="20" t="s">
        <v>175</v>
      </c>
      <c r="K68" s="20"/>
      <c r="L68" s="20" t="s">
        <v>189</v>
      </c>
      <c r="M68" s="17"/>
      <c r="N68" s="59"/>
      <c r="O68" s="7"/>
      <c r="P68" s="7"/>
      <c r="Q68" s="7"/>
    </row>
    <row r="69" spans="1:17" ht="15.75">
      <c r="A69" s="26"/>
      <c r="B69" s="27" t="s">
        <v>43</v>
      </c>
      <c r="C69" s="27"/>
      <c r="D69" s="27"/>
      <c r="E69" s="27"/>
      <c r="F69" s="27"/>
      <c r="G69" s="27"/>
      <c r="H69" s="27"/>
      <c r="I69" s="27"/>
      <c r="J69" s="69">
        <v>0</v>
      </c>
      <c r="K69" s="27"/>
      <c r="L69" s="70">
        <v>0</v>
      </c>
      <c r="M69" s="27"/>
      <c r="N69" s="6"/>
      <c r="O69" s="7"/>
      <c r="P69" s="7"/>
      <c r="Q69" s="7"/>
    </row>
    <row r="70" spans="1:17" ht="15.75">
      <c r="A70" s="26"/>
      <c r="B70" s="27" t="s">
        <v>44</v>
      </c>
      <c r="C70" s="53" t="s">
        <v>139</v>
      </c>
      <c r="D70" s="76">
        <f>L44</f>
        <v>36789</v>
      </c>
      <c r="E70" s="27"/>
      <c r="F70" s="27"/>
      <c r="G70" s="27"/>
      <c r="H70" s="27"/>
      <c r="I70" s="27"/>
      <c r="J70" s="69">
        <f>2557-91+25</f>
        <v>2491</v>
      </c>
      <c r="K70" s="27"/>
      <c r="L70" s="70"/>
      <c r="M70" s="27"/>
      <c r="N70" s="6"/>
      <c r="O70" s="7"/>
      <c r="P70" s="7"/>
      <c r="Q70" s="7"/>
    </row>
    <row r="71" spans="1:17" ht="15.75">
      <c r="A71" s="26"/>
      <c r="B71" s="27" t="s">
        <v>45</v>
      </c>
      <c r="C71" s="27"/>
      <c r="D71" s="27"/>
      <c r="E71" s="27"/>
      <c r="F71" s="27"/>
      <c r="G71" s="27"/>
      <c r="H71" s="27"/>
      <c r="I71" s="27"/>
      <c r="J71" s="69"/>
      <c r="K71" s="27"/>
      <c r="L71" s="70">
        <f>791+268+36+17+2-240-10</f>
        <v>864</v>
      </c>
      <c r="M71" s="27"/>
      <c r="N71" s="6"/>
      <c r="O71" s="7"/>
      <c r="P71" s="7"/>
      <c r="Q71" s="7"/>
    </row>
    <row r="72" spans="1:17" ht="15.75">
      <c r="A72" s="26"/>
      <c r="B72" s="27" t="s">
        <v>46</v>
      </c>
      <c r="C72" s="27"/>
      <c r="D72" s="27"/>
      <c r="E72" s="27"/>
      <c r="F72" s="27"/>
      <c r="G72" s="27"/>
      <c r="H72" s="27"/>
      <c r="I72" s="27"/>
      <c r="J72" s="69"/>
      <c r="K72" s="27"/>
      <c r="L72" s="70">
        <v>0</v>
      </c>
      <c r="M72" s="27"/>
      <c r="N72" s="6"/>
      <c r="O72" s="7"/>
      <c r="P72" s="7"/>
      <c r="Q72" s="7"/>
    </row>
    <row r="73" spans="1:17" ht="15.75">
      <c r="A73" s="26"/>
      <c r="B73" s="27" t="s">
        <v>47</v>
      </c>
      <c r="C73" s="27"/>
      <c r="D73" s="27"/>
      <c r="E73" s="27"/>
      <c r="F73" s="27"/>
      <c r="G73" s="27"/>
      <c r="H73" s="27"/>
      <c r="I73" s="27"/>
      <c r="J73" s="69">
        <f>SUM(J69:J72)</f>
        <v>2491</v>
      </c>
      <c r="K73" s="27"/>
      <c r="L73" s="71">
        <f>SUM(L69:L72)</f>
        <v>864</v>
      </c>
      <c r="M73" s="27"/>
      <c r="N73" s="6"/>
      <c r="O73" s="7"/>
      <c r="P73" s="7"/>
      <c r="Q73" s="7"/>
    </row>
    <row r="74" spans="1:17" ht="15.75">
      <c r="A74" s="26"/>
      <c r="B74" s="27" t="s">
        <v>48</v>
      </c>
      <c r="C74" s="27"/>
      <c r="D74" s="27"/>
      <c r="E74" s="27"/>
      <c r="F74" s="27"/>
      <c r="G74" s="27"/>
      <c r="H74" s="27"/>
      <c r="I74" s="27"/>
      <c r="J74" s="69">
        <v>0</v>
      </c>
      <c r="K74" s="27"/>
      <c r="L74" s="70">
        <v>0</v>
      </c>
      <c r="M74" s="27"/>
      <c r="N74" s="6"/>
      <c r="O74" s="7"/>
      <c r="P74" s="7"/>
      <c r="Q74" s="7"/>
    </row>
    <row r="75" spans="1:17" ht="15.75">
      <c r="A75" s="26"/>
      <c r="B75" s="27" t="s">
        <v>49</v>
      </c>
      <c r="C75" s="27"/>
      <c r="D75" s="27"/>
      <c r="E75" s="27"/>
      <c r="F75" s="27"/>
      <c r="G75" s="27"/>
      <c r="H75" s="27"/>
      <c r="I75" s="27"/>
      <c r="J75" s="69">
        <f>J73+J74</f>
        <v>2491</v>
      </c>
      <c r="K75" s="27"/>
      <c r="L75" s="71">
        <f>L73+L74</f>
        <v>864</v>
      </c>
      <c r="M75" s="27"/>
      <c r="N75" s="6"/>
      <c r="O75" s="7"/>
      <c r="P75" s="7"/>
      <c r="Q75" s="7"/>
    </row>
    <row r="76" spans="1:17" ht="15.75">
      <c r="A76" s="26"/>
      <c r="B76" s="77" t="s">
        <v>50</v>
      </c>
      <c r="C76" s="78"/>
      <c r="D76" s="27"/>
      <c r="E76" s="27"/>
      <c r="F76" s="27"/>
      <c r="G76" s="27"/>
      <c r="H76" s="27"/>
      <c r="I76" s="27"/>
      <c r="J76" s="69"/>
      <c r="K76" s="27"/>
      <c r="L76" s="70"/>
      <c r="M76" s="27"/>
      <c r="N76" s="6"/>
      <c r="O76" s="7"/>
      <c r="P76" s="7"/>
      <c r="Q76" s="7"/>
    </row>
    <row r="77" spans="1:17" ht="15.75">
      <c r="A77" s="26">
        <v>1</v>
      </c>
      <c r="B77" s="27" t="s">
        <v>51</v>
      </c>
      <c r="C77" s="27"/>
      <c r="D77" s="27"/>
      <c r="E77" s="27"/>
      <c r="F77" s="27"/>
      <c r="G77" s="27"/>
      <c r="H77" s="27"/>
      <c r="I77" s="27"/>
      <c r="J77" s="27"/>
      <c r="K77" s="27"/>
      <c r="L77" s="70">
        <v>0</v>
      </c>
      <c r="M77" s="27"/>
      <c r="N77" s="6"/>
      <c r="O77" s="7"/>
      <c r="P77" s="7"/>
      <c r="Q77" s="7"/>
    </row>
    <row r="78" spans="1:17" ht="15.75">
      <c r="A78" s="26">
        <v>2</v>
      </c>
      <c r="B78" s="27" t="s">
        <v>52</v>
      </c>
      <c r="C78" s="27"/>
      <c r="D78" s="27"/>
      <c r="E78" s="27"/>
      <c r="F78" s="27"/>
      <c r="G78" s="27"/>
      <c r="H78" s="27"/>
      <c r="I78" s="27"/>
      <c r="J78" s="27"/>
      <c r="K78" s="27"/>
      <c r="L78" s="70">
        <v>-4</v>
      </c>
      <c r="M78" s="27"/>
      <c r="N78" s="6"/>
      <c r="O78" s="7"/>
      <c r="P78" s="7"/>
      <c r="Q78" s="7"/>
    </row>
    <row r="79" spans="1:17" ht="15.75">
      <c r="A79" s="26">
        <v>3</v>
      </c>
      <c r="B79" s="27" t="s">
        <v>53</v>
      </c>
      <c r="C79" s="27"/>
      <c r="D79" s="27"/>
      <c r="E79" s="27"/>
      <c r="F79" s="27"/>
      <c r="G79" s="27"/>
      <c r="H79" s="27"/>
      <c r="I79" s="27"/>
      <c r="J79" s="27"/>
      <c r="K79" s="27"/>
      <c r="L79" s="70">
        <v>-24</v>
      </c>
      <c r="M79" s="27"/>
      <c r="N79" s="6"/>
      <c r="O79" s="7"/>
      <c r="P79" s="7"/>
      <c r="Q79" s="7"/>
    </row>
    <row r="80" spans="1:17" ht="15.75">
      <c r="A80" s="26">
        <v>4</v>
      </c>
      <c r="B80" s="27" t="s">
        <v>54</v>
      </c>
      <c r="C80" s="27"/>
      <c r="D80" s="27"/>
      <c r="E80" s="27"/>
      <c r="F80" s="27"/>
      <c r="G80" s="27"/>
      <c r="H80" s="27"/>
      <c r="I80" s="27"/>
      <c r="J80" s="27"/>
      <c r="K80" s="27"/>
      <c r="L80" s="70">
        <v>0</v>
      </c>
      <c r="M80" s="27"/>
      <c r="N80" s="6"/>
      <c r="O80" s="7"/>
      <c r="P80" s="7"/>
      <c r="Q80" s="7"/>
    </row>
    <row r="81" spans="1:17" ht="15.75">
      <c r="A81" s="26">
        <v>5</v>
      </c>
      <c r="B81" s="27" t="s">
        <v>55</v>
      </c>
      <c r="C81" s="27"/>
      <c r="D81" s="27"/>
      <c r="E81" s="27"/>
      <c r="F81" s="27"/>
      <c r="G81" s="27"/>
      <c r="H81" s="27"/>
      <c r="I81" s="27"/>
      <c r="J81" s="27"/>
      <c r="K81" s="27"/>
      <c r="L81" s="70">
        <v>-484</v>
      </c>
      <c r="M81" s="27"/>
      <c r="N81" s="6"/>
      <c r="O81" s="7"/>
      <c r="P81" s="7"/>
      <c r="Q81" s="7"/>
    </row>
    <row r="82" spans="1:17" ht="15.75">
      <c r="A82" s="26">
        <v>6</v>
      </c>
      <c r="B82" s="27" t="s">
        <v>56</v>
      </c>
      <c r="C82" s="27"/>
      <c r="D82" s="27"/>
      <c r="E82" s="27"/>
      <c r="F82" s="27"/>
      <c r="G82" s="27"/>
      <c r="H82" s="27"/>
      <c r="I82" s="27"/>
      <c r="J82" s="27"/>
      <c r="K82" s="27"/>
      <c r="L82" s="70">
        <v>-3</v>
      </c>
      <c r="M82" s="27"/>
      <c r="N82" s="6"/>
      <c r="O82" s="7"/>
      <c r="P82" s="7"/>
      <c r="Q82" s="7"/>
    </row>
    <row r="83" spans="1:17" ht="15.75">
      <c r="A83" s="26">
        <v>7</v>
      </c>
      <c r="B83" s="27" t="s">
        <v>57</v>
      </c>
      <c r="C83" s="27"/>
      <c r="D83" s="27"/>
      <c r="E83" s="27"/>
      <c r="F83" s="27"/>
      <c r="G83" s="27"/>
      <c r="H83" s="27"/>
      <c r="I83" s="27"/>
      <c r="J83" s="27"/>
      <c r="K83" s="27"/>
      <c r="L83" s="70">
        <v>-28</v>
      </c>
      <c r="M83" s="27"/>
      <c r="N83" s="6"/>
      <c r="O83" s="7"/>
      <c r="P83" s="7"/>
      <c r="Q83" s="7"/>
    </row>
    <row r="84" spans="1:17" ht="15.75">
      <c r="A84" s="26">
        <v>8</v>
      </c>
      <c r="B84" s="27" t="s">
        <v>58</v>
      </c>
      <c r="C84" s="27"/>
      <c r="D84" s="27"/>
      <c r="E84" s="27"/>
      <c r="F84" s="27"/>
      <c r="G84" s="27"/>
      <c r="H84" s="27"/>
      <c r="I84" s="27"/>
      <c r="J84" s="27"/>
      <c r="K84" s="27"/>
      <c r="L84" s="70">
        <v>0</v>
      </c>
      <c r="M84" s="27"/>
      <c r="N84" s="6"/>
      <c r="O84" s="7"/>
      <c r="P84" s="7"/>
      <c r="Q84" s="7"/>
    </row>
    <row r="85" spans="1:17" ht="15.75">
      <c r="A85" s="26">
        <v>9</v>
      </c>
      <c r="B85" s="27" t="s">
        <v>59</v>
      </c>
      <c r="C85" s="27"/>
      <c r="D85" s="27"/>
      <c r="E85" s="27"/>
      <c r="F85" s="27"/>
      <c r="G85" s="27"/>
      <c r="H85" s="27"/>
      <c r="I85" s="27"/>
      <c r="J85" s="27"/>
      <c r="K85" s="27"/>
      <c r="L85" s="70">
        <v>-91</v>
      </c>
      <c r="M85" s="27"/>
      <c r="N85" s="6"/>
      <c r="O85" s="7"/>
      <c r="P85" s="7"/>
      <c r="Q85" s="7"/>
    </row>
    <row r="86" spans="1:17" ht="15.75">
      <c r="A86" s="26">
        <v>10</v>
      </c>
      <c r="B86" s="27" t="s">
        <v>60</v>
      </c>
      <c r="C86" s="27"/>
      <c r="D86" s="27"/>
      <c r="E86" s="27"/>
      <c r="F86" s="27"/>
      <c r="G86" s="27"/>
      <c r="H86" s="27"/>
      <c r="I86" s="27"/>
      <c r="J86" s="27"/>
      <c r="K86" s="27"/>
      <c r="L86" s="70">
        <v>0</v>
      </c>
      <c r="M86" s="27"/>
      <c r="N86" s="6"/>
      <c r="O86" s="7"/>
      <c r="P86" s="7"/>
      <c r="Q86" s="7"/>
    </row>
    <row r="87" spans="1:17" ht="15.75">
      <c r="A87" s="26">
        <v>11</v>
      </c>
      <c r="B87" s="27" t="s">
        <v>61</v>
      </c>
      <c r="C87" s="27"/>
      <c r="D87" s="27"/>
      <c r="E87" s="27"/>
      <c r="F87" s="27"/>
      <c r="G87" s="27"/>
      <c r="H87" s="27"/>
      <c r="I87" s="27"/>
      <c r="J87" s="27"/>
      <c r="K87" s="27"/>
      <c r="L87" s="70">
        <v>0</v>
      </c>
      <c r="M87" s="27"/>
      <c r="N87" s="6"/>
      <c r="O87" s="7"/>
      <c r="P87" s="7"/>
      <c r="Q87" s="7"/>
    </row>
    <row r="88" spans="1:17" ht="15.75">
      <c r="A88" s="26">
        <v>12</v>
      </c>
      <c r="B88" s="27" t="s">
        <v>62</v>
      </c>
      <c r="C88" s="27"/>
      <c r="D88" s="27"/>
      <c r="E88" s="27"/>
      <c r="F88" s="27"/>
      <c r="G88" s="27"/>
      <c r="H88" s="27"/>
      <c r="I88" s="27"/>
      <c r="J88" s="27"/>
      <c r="K88" s="27"/>
      <c r="L88" s="70">
        <f>-L75-SUM(L78:L87)</f>
        <v>-230</v>
      </c>
      <c r="M88" s="27"/>
      <c r="N88" s="6"/>
      <c r="O88" s="7"/>
      <c r="P88" s="7"/>
      <c r="Q88" s="7"/>
    </row>
    <row r="89" spans="1:17" ht="15.75">
      <c r="A89" s="26"/>
      <c r="B89" s="77" t="s">
        <v>63</v>
      </c>
      <c r="C89" s="78"/>
      <c r="D89" s="27"/>
      <c r="E89" s="27"/>
      <c r="F89" s="27"/>
      <c r="G89" s="27"/>
      <c r="H89" s="27"/>
      <c r="I89" s="27"/>
      <c r="J89" s="27"/>
      <c r="K89" s="27"/>
      <c r="L89" s="79"/>
      <c r="M89" s="27"/>
      <c r="N89" s="6"/>
      <c r="O89" s="7"/>
      <c r="P89" s="7"/>
      <c r="Q89" s="7"/>
    </row>
    <row r="90" spans="1:17" ht="15.75">
      <c r="A90" s="26"/>
      <c r="B90" s="27" t="s">
        <v>64</v>
      </c>
      <c r="C90" s="78"/>
      <c r="D90" s="27"/>
      <c r="E90" s="27"/>
      <c r="F90" s="27"/>
      <c r="G90" s="27"/>
      <c r="H90" s="27"/>
      <c r="I90" s="27"/>
      <c r="J90" s="69">
        <v>0</v>
      </c>
      <c r="K90" s="69"/>
      <c r="L90" s="70"/>
      <c r="M90" s="27"/>
      <c r="N90" s="6"/>
      <c r="O90" s="7"/>
      <c r="P90" s="7"/>
      <c r="Q90" s="7"/>
    </row>
    <row r="91" spans="1:17" ht="15.75">
      <c r="A91" s="26"/>
      <c r="B91" s="27" t="s">
        <v>65</v>
      </c>
      <c r="C91" s="27"/>
      <c r="D91" s="27"/>
      <c r="E91" s="27"/>
      <c r="F91" s="27"/>
      <c r="G91" s="27"/>
      <c r="H91" s="27"/>
      <c r="I91" s="27"/>
      <c r="J91" s="69">
        <v>0</v>
      </c>
      <c r="K91" s="69"/>
      <c r="L91" s="70"/>
      <c r="M91" s="27"/>
      <c r="N91" s="6"/>
      <c r="O91" s="7"/>
      <c r="P91" s="7"/>
      <c r="Q91" s="7"/>
    </row>
    <row r="92" spans="1:17" ht="15.75">
      <c r="A92" s="26"/>
      <c r="B92" s="27" t="s">
        <v>66</v>
      </c>
      <c r="C92" s="27"/>
      <c r="D92" s="27"/>
      <c r="E92" s="27"/>
      <c r="F92" s="27"/>
      <c r="G92" s="27"/>
      <c r="H92" s="27"/>
      <c r="I92" s="27"/>
      <c r="J92" s="69">
        <v>-2366</v>
      </c>
      <c r="K92" s="69"/>
      <c r="L92" s="70"/>
      <c r="M92" s="27"/>
      <c r="N92" s="6"/>
      <c r="O92" s="7"/>
      <c r="P92" s="7"/>
      <c r="Q92" s="7"/>
    </row>
    <row r="93" spans="1:17" ht="15.75">
      <c r="A93" s="26"/>
      <c r="B93" s="27" t="s">
        <v>67</v>
      </c>
      <c r="C93" s="27"/>
      <c r="D93" s="27"/>
      <c r="E93" s="27"/>
      <c r="F93" s="27"/>
      <c r="G93" s="27"/>
      <c r="H93" s="27"/>
      <c r="I93" s="27"/>
      <c r="J93" s="69">
        <v>-125</v>
      </c>
      <c r="K93" s="69"/>
      <c r="L93" s="70"/>
      <c r="M93" s="27"/>
      <c r="N93" s="6"/>
      <c r="O93" s="7"/>
      <c r="P93" s="7"/>
      <c r="Q93" s="7"/>
    </row>
    <row r="94" spans="1:17" ht="15.75">
      <c r="A94" s="26"/>
      <c r="B94" s="27" t="s">
        <v>68</v>
      </c>
      <c r="C94" s="27"/>
      <c r="D94" s="27"/>
      <c r="E94" s="27"/>
      <c r="F94" s="27"/>
      <c r="G94" s="27"/>
      <c r="H94" s="27"/>
      <c r="I94" s="27"/>
      <c r="J94" s="69">
        <f>SUM(J76:J93)</f>
        <v>-2491</v>
      </c>
      <c r="K94" s="69"/>
      <c r="L94" s="69">
        <f>SUM(L76:L93)</f>
        <v>-864</v>
      </c>
      <c r="M94" s="27"/>
      <c r="N94" s="6"/>
      <c r="O94" s="7"/>
      <c r="P94" s="7"/>
      <c r="Q94" s="7"/>
    </row>
    <row r="95" spans="1:17" ht="15.75">
      <c r="A95" s="26"/>
      <c r="B95" s="27" t="s">
        <v>69</v>
      </c>
      <c r="C95" s="27"/>
      <c r="D95" s="27"/>
      <c r="E95" s="27"/>
      <c r="F95" s="27"/>
      <c r="G95" s="27"/>
      <c r="H95" s="27"/>
      <c r="I95" s="27"/>
      <c r="J95" s="69">
        <f>J75+J94</f>
        <v>0</v>
      </c>
      <c r="K95" s="69"/>
      <c r="L95" s="69">
        <f>L75+L94</f>
        <v>0</v>
      </c>
      <c r="M95" s="27"/>
      <c r="N95" s="6"/>
      <c r="O95" s="7"/>
      <c r="P95" s="7"/>
      <c r="Q95" s="7"/>
    </row>
    <row r="96" spans="1:17" ht="15.75">
      <c r="A96" s="2"/>
      <c r="B96" s="80" t="s">
        <v>70</v>
      </c>
      <c r="C96" s="81"/>
      <c r="D96" s="5"/>
      <c r="E96" s="5"/>
      <c r="F96" s="5"/>
      <c r="G96" s="5"/>
      <c r="H96" s="5"/>
      <c r="I96" s="5"/>
      <c r="J96" s="5"/>
      <c r="K96" s="5"/>
      <c r="L96" s="63"/>
      <c r="M96" s="5"/>
      <c r="N96" s="6"/>
      <c r="O96" s="7"/>
      <c r="P96" s="7"/>
      <c r="Q96" s="7"/>
    </row>
    <row r="97" spans="1:17" ht="15.75">
      <c r="A97" s="8"/>
      <c r="B97" s="22"/>
      <c r="C97" s="16"/>
      <c r="D97" s="10"/>
      <c r="E97" s="10"/>
      <c r="F97" s="10"/>
      <c r="G97" s="10"/>
      <c r="H97" s="10"/>
      <c r="I97" s="10"/>
      <c r="J97" s="10"/>
      <c r="K97" s="10"/>
      <c r="L97" s="65"/>
      <c r="M97" s="10"/>
      <c r="N97" s="6"/>
      <c r="O97" s="7"/>
      <c r="P97" s="7"/>
      <c r="Q97" s="7"/>
    </row>
    <row r="98" spans="1:17" ht="15.75">
      <c r="A98" s="8"/>
      <c r="B98" s="82" t="s">
        <v>71</v>
      </c>
      <c r="C98" s="16"/>
      <c r="D98" s="10"/>
      <c r="E98" s="10"/>
      <c r="F98" s="10"/>
      <c r="G98" s="10"/>
      <c r="H98" s="10"/>
      <c r="I98" s="10"/>
      <c r="J98" s="10"/>
      <c r="K98" s="10"/>
      <c r="L98" s="65"/>
      <c r="M98" s="10"/>
      <c r="N98" s="6"/>
      <c r="O98" s="7"/>
      <c r="P98" s="7"/>
      <c r="Q98" s="7"/>
    </row>
    <row r="99" spans="1:17" ht="15.75">
      <c r="A99" s="26"/>
      <c r="B99" s="27" t="s">
        <v>72</v>
      </c>
      <c r="C99" s="27"/>
      <c r="D99" s="27"/>
      <c r="E99" s="27"/>
      <c r="F99" s="27"/>
      <c r="G99" s="27"/>
      <c r="H99" s="27"/>
      <c r="I99" s="27"/>
      <c r="J99" s="27"/>
      <c r="K99" s="27"/>
      <c r="L99" s="70">
        <v>1350</v>
      </c>
      <c r="M99" s="27"/>
      <c r="N99" s="6"/>
      <c r="O99" s="7"/>
      <c r="P99" s="7"/>
      <c r="Q99" s="7"/>
    </row>
    <row r="100" spans="1:17" ht="15.75">
      <c r="A100" s="26"/>
      <c r="B100" s="27" t="s">
        <v>73</v>
      </c>
      <c r="C100" s="27"/>
      <c r="D100" s="27"/>
      <c r="E100" s="27"/>
      <c r="F100" s="27"/>
      <c r="G100" s="27"/>
      <c r="H100" s="27"/>
      <c r="I100" s="27"/>
      <c r="J100" s="27"/>
      <c r="K100" s="27"/>
      <c r="L100" s="70">
        <v>2295</v>
      </c>
      <c r="M100" s="27"/>
      <c r="N100" s="6"/>
      <c r="O100" s="7"/>
      <c r="P100" s="7"/>
      <c r="Q100" s="7"/>
    </row>
    <row r="101" spans="1:17" ht="15.75">
      <c r="A101" s="26"/>
      <c r="B101" s="27" t="s">
        <v>74</v>
      </c>
      <c r="C101" s="27"/>
      <c r="D101" s="27"/>
      <c r="E101" s="27"/>
      <c r="F101" s="27"/>
      <c r="G101" s="27"/>
      <c r="H101" s="27"/>
      <c r="I101" s="27"/>
      <c r="J101" s="27"/>
      <c r="K101" s="27"/>
      <c r="L101" s="70">
        <v>0</v>
      </c>
      <c r="M101" s="27"/>
      <c r="N101" s="6"/>
      <c r="O101" s="7"/>
      <c r="P101" s="7"/>
      <c r="Q101" s="7"/>
    </row>
    <row r="102" spans="1:17" ht="15.75">
      <c r="A102" s="26"/>
      <c r="B102" s="27" t="s">
        <v>75</v>
      </c>
      <c r="C102" s="27"/>
      <c r="D102" s="27"/>
      <c r="E102" s="27"/>
      <c r="F102" s="27"/>
      <c r="G102" s="27"/>
      <c r="H102" s="27"/>
      <c r="I102" s="27"/>
      <c r="J102" s="27"/>
      <c r="K102" s="27"/>
      <c r="L102" s="70">
        <v>0</v>
      </c>
      <c r="M102" s="27"/>
      <c r="N102" s="6"/>
      <c r="O102" s="7"/>
      <c r="P102" s="7"/>
      <c r="Q102" s="7"/>
    </row>
    <row r="103" spans="1:17" ht="15.75">
      <c r="A103" s="26"/>
      <c r="B103" s="27" t="s">
        <v>76</v>
      </c>
      <c r="C103" s="27"/>
      <c r="D103" s="27"/>
      <c r="E103" s="27"/>
      <c r="F103" s="27"/>
      <c r="G103" s="27"/>
      <c r="H103" s="27"/>
      <c r="I103" s="27"/>
      <c r="J103" s="27"/>
      <c r="K103" s="27"/>
      <c r="L103" s="70">
        <v>0</v>
      </c>
      <c r="M103" s="27"/>
      <c r="N103" s="6"/>
      <c r="O103" s="7"/>
      <c r="P103" s="7"/>
      <c r="Q103" s="7"/>
    </row>
    <row r="104" spans="1:17" ht="15.75">
      <c r="A104" s="26"/>
      <c r="B104" s="27" t="s">
        <v>55</v>
      </c>
      <c r="C104" s="27"/>
      <c r="D104" s="27"/>
      <c r="E104" s="27"/>
      <c r="F104" s="27"/>
      <c r="G104" s="27"/>
      <c r="H104" s="27"/>
      <c r="I104" s="27"/>
      <c r="J104" s="27"/>
      <c r="K104" s="27"/>
      <c r="L104" s="70">
        <v>0</v>
      </c>
      <c r="M104" s="27"/>
      <c r="N104" s="6"/>
      <c r="O104" s="7"/>
      <c r="P104" s="7"/>
      <c r="Q104" s="7"/>
    </row>
    <row r="105" spans="1:17" ht="15.75">
      <c r="A105" s="26"/>
      <c r="B105" s="27" t="s">
        <v>57</v>
      </c>
      <c r="C105" s="27"/>
      <c r="D105" s="27"/>
      <c r="E105" s="27"/>
      <c r="F105" s="27"/>
      <c r="G105" s="27"/>
      <c r="H105" s="27"/>
      <c r="I105" s="27"/>
      <c r="J105" s="27"/>
      <c r="K105" s="27"/>
      <c r="L105" s="70">
        <v>0</v>
      </c>
      <c r="M105" s="27"/>
      <c r="N105" s="6"/>
      <c r="O105" s="7"/>
      <c r="P105" s="7"/>
      <c r="Q105" s="7"/>
    </row>
    <row r="106" spans="1:17" ht="15.75">
      <c r="A106" s="26"/>
      <c r="B106" s="27" t="s">
        <v>77</v>
      </c>
      <c r="C106" s="27"/>
      <c r="D106" s="27"/>
      <c r="E106" s="27"/>
      <c r="F106" s="27"/>
      <c r="G106" s="27"/>
      <c r="H106" s="27"/>
      <c r="I106" s="27"/>
      <c r="J106" s="27"/>
      <c r="K106" s="27"/>
      <c r="L106" s="70">
        <f>SUM(L100:L104)</f>
        <v>2295</v>
      </c>
      <c r="M106" s="27"/>
      <c r="N106" s="6"/>
      <c r="O106" s="7"/>
      <c r="P106" s="7"/>
      <c r="Q106" s="7"/>
    </row>
    <row r="107" spans="1:17" ht="15.75">
      <c r="A107" s="26"/>
      <c r="B107" s="27"/>
      <c r="C107" s="27"/>
      <c r="D107" s="27"/>
      <c r="E107" s="27"/>
      <c r="F107" s="27"/>
      <c r="G107" s="27"/>
      <c r="H107" s="27"/>
      <c r="I107" s="27"/>
      <c r="J107" s="27"/>
      <c r="K107" s="27"/>
      <c r="L107" s="83"/>
      <c r="M107" s="27"/>
      <c r="N107" s="6"/>
      <c r="O107" s="7"/>
      <c r="P107" s="7"/>
      <c r="Q107" s="7"/>
    </row>
    <row r="108" spans="1:17" ht="15.75">
      <c r="A108" s="8"/>
      <c r="B108" s="82" t="s">
        <v>78</v>
      </c>
      <c r="C108" s="10"/>
      <c r="D108" s="10"/>
      <c r="E108" s="10"/>
      <c r="F108" s="10"/>
      <c r="G108" s="10"/>
      <c r="H108" s="10"/>
      <c r="I108" s="10"/>
      <c r="J108" s="10"/>
      <c r="K108" s="10"/>
      <c r="L108" s="65"/>
      <c r="M108" s="10"/>
      <c r="N108" s="6"/>
      <c r="O108" s="7"/>
      <c r="P108" s="7"/>
      <c r="Q108" s="7"/>
    </row>
    <row r="109" spans="1:17" ht="15.75">
      <c r="A109" s="26"/>
      <c r="B109" s="27" t="s">
        <v>79</v>
      </c>
      <c r="C109" s="27"/>
      <c r="D109" s="84"/>
      <c r="E109" s="27"/>
      <c r="F109" s="27"/>
      <c r="G109" s="27"/>
      <c r="H109" s="27"/>
      <c r="I109" s="27"/>
      <c r="J109" s="27"/>
      <c r="K109" s="27"/>
      <c r="L109" s="85" t="s">
        <v>177</v>
      </c>
      <c r="M109" s="27"/>
      <c r="N109" s="6"/>
      <c r="O109" s="7"/>
      <c r="P109" s="7"/>
      <c r="Q109" s="7"/>
    </row>
    <row r="110" spans="1:17" ht="15.75">
      <c r="A110" s="26"/>
      <c r="B110" s="27" t="s">
        <v>80</v>
      </c>
      <c r="C110" s="30"/>
      <c r="D110" s="30"/>
      <c r="E110" s="30"/>
      <c r="F110" s="30"/>
      <c r="G110" s="30"/>
      <c r="H110" s="30"/>
      <c r="I110" s="30"/>
      <c r="J110" s="30"/>
      <c r="K110" s="30"/>
      <c r="L110" s="85" t="s">
        <v>177</v>
      </c>
      <c r="M110" s="27"/>
      <c r="N110" s="6"/>
      <c r="O110" s="7"/>
      <c r="P110" s="7"/>
      <c r="Q110" s="7"/>
    </row>
    <row r="111" spans="1:17" ht="15.75">
      <c r="A111" s="26"/>
      <c r="B111" s="27" t="s">
        <v>81</v>
      </c>
      <c r="C111" s="27"/>
      <c r="D111" s="27"/>
      <c r="E111" s="27"/>
      <c r="F111" s="27"/>
      <c r="G111" s="27"/>
      <c r="H111" s="27"/>
      <c r="I111" s="27"/>
      <c r="J111" s="27"/>
      <c r="K111" s="27"/>
      <c r="L111" s="85" t="s">
        <v>177</v>
      </c>
      <c r="M111" s="27"/>
      <c r="N111" s="6"/>
      <c r="O111" s="7"/>
      <c r="P111" s="7"/>
      <c r="Q111" s="7"/>
    </row>
    <row r="112" spans="1:17" ht="15.75">
      <c r="A112" s="26"/>
      <c r="B112" s="27" t="s">
        <v>82</v>
      </c>
      <c r="C112" s="27"/>
      <c r="D112" s="27"/>
      <c r="E112" s="27"/>
      <c r="F112" s="27"/>
      <c r="G112" s="27"/>
      <c r="H112" s="27"/>
      <c r="I112" s="27"/>
      <c r="J112" s="27"/>
      <c r="K112" s="27"/>
      <c r="L112" s="85" t="s">
        <v>177</v>
      </c>
      <c r="M112" s="27"/>
      <c r="N112" s="6"/>
      <c r="O112" s="7"/>
      <c r="P112" s="7"/>
      <c r="Q112" s="7"/>
    </row>
    <row r="113" spans="1:17" ht="15.75">
      <c r="A113" s="26"/>
      <c r="B113" s="27"/>
      <c r="C113" s="27"/>
      <c r="D113" s="27"/>
      <c r="E113" s="27"/>
      <c r="F113" s="27"/>
      <c r="G113" s="27"/>
      <c r="H113" s="27"/>
      <c r="I113" s="27"/>
      <c r="J113" s="27"/>
      <c r="K113" s="27"/>
      <c r="L113" s="83"/>
      <c r="M113" s="27"/>
      <c r="N113" s="6"/>
      <c r="O113" s="7"/>
      <c r="P113" s="7"/>
      <c r="Q113" s="7"/>
    </row>
    <row r="114" spans="1:17" ht="15.75">
      <c r="A114" s="8"/>
      <c r="B114" s="82" t="s">
        <v>83</v>
      </c>
      <c r="C114" s="16"/>
      <c r="D114" s="10"/>
      <c r="E114" s="10"/>
      <c r="F114" s="10"/>
      <c r="G114" s="10"/>
      <c r="H114" s="10"/>
      <c r="I114" s="10"/>
      <c r="J114" s="10"/>
      <c r="K114" s="10"/>
      <c r="L114" s="86"/>
      <c r="M114" s="10"/>
      <c r="N114" s="6"/>
      <c r="O114" s="7"/>
      <c r="P114" s="7"/>
      <c r="Q114" s="7"/>
    </row>
    <row r="115" spans="1:17" ht="15.75">
      <c r="A115" s="26"/>
      <c r="B115" s="27" t="s">
        <v>84</v>
      </c>
      <c r="C115" s="27"/>
      <c r="D115" s="27"/>
      <c r="E115" s="27"/>
      <c r="F115" s="27"/>
      <c r="G115" s="27"/>
      <c r="H115" s="27"/>
      <c r="I115" s="27"/>
      <c r="J115" s="27"/>
      <c r="K115" s="27"/>
      <c r="L115" s="70">
        <v>0</v>
      </c>
      <c r="M115" s="27"/>
      <c r="N115" s="6"/>
      <c r="O115" s="7"/>
      <c r="P115" s="7"/>
      <c r="Q115" s="7"/>
    </row>
    <row r="116" spans="1:17" ht="15.75">
      <c r="A116" s="26"/>
      <c r="B116" s="27" t="s">
        <v>85</v>
      </c>
      <c r="C116" s="27"/>
      <c r="D116" s="27"/>
      <c r="E116" s="27"/>
      <c r="F116" s="27"/>
      <c r="G116" s="27"/>
      <c r="H116" s="27"/>
      <c r="I116" s="27"/>
      <c r="J116" s="27"/>
      <c r="K116" s="27"/>
      <c r="L116" s="70">
        <v>91</v>
      </c>
      <c r="M116" s="27"/>
      <c r="N116" s="6"/>
      <c r="O116" s="7"/>
      <c r="P116" s="7"/>
      <c r="Q116" s="7"/>
    </row>
    <row r="117" spans="1:17" ht="15.75">
      <c r="A117" s="26"/>
      <c r="B117" s="27" t="s">
        <v>86</v>
      </c>
      <c r="C117" s="27"/>
      <c r="D117" s="27"/>
      <c r="E117" s="27"/>
      <c r="F117" s="27"/>
      <c r="G117" s="27"/>
      <c r="H117" s="27"/>
      <c r="I117" s="27"/>
      <c r="J117" s="27"/>
      <c r="K117" s="27"/>
      <c r="L117" s="70">
        <f>L116+L115</f>
        <v>91</v>
      </c>
      <c r="M117" s="27"/>
      <c r="N117" s="6"/>
      <c r="O117" s="7"/>
      <c r="P117" s="7"/>
      <c r="Q117" s="7"/>
    </row>
    <row r="118" spans="1:17" ht="15.75">
      <c r="A118" s="26"/>
      <c r="B118" s="27" t="s">
        <v>87</v>
      </c>
      <c r="C118" s="27"/>
      <c r="D118" s="27"/>
      <c r="E118" s="27"/>
      <c r="F118" s="27"/>
      <c r="G118" s="27"/>
      <c r="H118" s="87"/>
      <c r="I118" s="27"/>
      <c r="J118" s="27"/>
      <c r="K118" s="27"/>
      <c r="L118" s="70">
        <v>-91</v>
      </c>
      <c r="M118" s="27"/>
      <c r="N118" s="6"/>
      <c r="O118" s="7"/>
      <c r="P118" s="7"/>
      <c r="Q118" s="7"/>
    </row>
    <row r="119" spans="1:17" ht="15.75">
      <c r="A119" s="26"/>
      <c r="B119" s="27" t="s">
        <v>88</v>
      </c>
      <c r="C119" s="27"/>
      <c r="D119" s="27"/>
      <c r="E119" s="27"/>
      <c r="F119" s="27"/>
      <c r="G119" s="27"/>
      <c r="H119" s="27"/>
      <c r="I119" s="27"/>
      <c r="J119" s="27"/>
      <c r="K119" s="27"/>
      <c r="L119" s="70">
        <f>L117+L118</f>
        <v>0</v>
      </c>
      <c r="M119" s="27"/>
      <c r="N119" s="6"/>
      <c r="O119" s="7"/>
      <c r="P119" s="7"/>
      <c r="Q119" s="7"/>
    </row>
    <row r="120" spans="1:17" ht="7.5" customHeight="1">
      <c r="A120" s="26"/>
      <c r="B120" s="27"/>
      <c r="C120" s="27"/>
      <c r="D120" s="27"/>
      <c r="E120" s="27"/>
      <c r="F120" s="27"/>
      <c r="G120" s="27"/>
      <c r="H120" s="27"/>
      <c r="I120" s="27"/>
      <c r="J120" s="27"/>
      <c r="K120" s="27"/>
      <c r="L120" s="83"/>
      <c r="M120" s="27"/>
      <c r="N120" s="6"/>
      <c r="O120" s="7"/>
      <c r="P120" s="7"/>
      <c r="Q120" s="7"/>
    </row>
    <row r="121" spans="1:17" ht="6" customHeight="1">
      <c r="A121" s="2"/>
      <c r="B121" s="5"/>
      <c r="C121" s="5"/>
      <c r="D121" s="5"/>
      <c r="E121" s="5"/>
      <c r="F121" s="5"/>
      <c r="G121" s="5"/>
      <c r="H121" s="5"/>
      <c r="I121" s="5"/>
      <c r="J121" s="5"/>
      <c r="K121" s="5"/>
      <c r="L121" s="63"/>
      <c r="M121" s="5"/>
      <c r="N121" s="6"/>
      <c r="O121" s="7"/>
      <c r="P121" s="7"/>
      <c r="Q121" s="7"/>
    </row>
    <row r="122" spans="1:17" ht="15.75">
      <c r="A122" s="8"/>
      <c r="B122" s="82" t="s">
        <v>89</v>
      </c>
      <c r="C122" s="16"/>
      <c r="D122" s="10"/>
      <c r="E122" s="10"/>
      <c r="F122" s="10"/>
      <c r="G122" s="10"/>
      <c r="H122" s="10"/>
      <c r="I122" s="10"/>
      <c r="J122" s="10"/>
      <c r="K122" s="10"/>
      <c r="L122" s="65"/>
      <c r="M122" s="10"/>
      <c r="N122" s="6"/>
      <c r="O122" s="7"/>
      <c r="P122" s="7"/>
      <c r="Q122" s="7"/>
    </row>
    <row r="123" spans="1:17" ht="15.75">
      <c r="A123" s="8"/>
      <c r="B123" s="22"/>
      <c r="C123" s="16"/>
      <c r="D123" s="10"/>
      <c r="E123" s="10"/>
      <c r="F123" s="10"/>
      <c r="G123" s="10"/>
      <c r="H123" s="10"/>
      <c r="I123" s="10"/>
      <c r="J123" s="10"/>
      <c r="K123" s="10"/>
      <c r="L123" s="65"/>
      <c r="M123" s="10"/>
      <c r="N123" s="6"/>
      <c r="O123" s="7"/>
      <c r="P123" s="7"/>
      <c r="Q123" s="7"/>
    </row>
    <row r="124" spans="1:17" ht="15.75">
      <c r="A124" s="26"/>
      <c r="B124" s="27" t="s">
        <v>90</v>
      </c>
      <c r="C124" s="88"/>
      <c r="D124" s="27"/>
      <c r="E124" s="27"/>
      <c r="F124" s="27"/>
      <c r="G124" s="27"/>
      <c r="H124" s="27"/>
      <c r="I124" s="27"/>
      <c r="J124" s="27"/>
      <c r="K124" s="27"/>
      <c r="L124" s="70">
        <f>L53</f>
        <v>28725</v>
      </c>
      <c r="M124" s="27"/>
      <c r="N124" s="6"/>
      <c r="O124" s="7"/>
      <c r="P124" s="7"/>
      <c r="Q124" s="7"/>
    </row>
    <row r="125" spans="1:17" ht="15.75">
      <c r="A125" s="26"/>
      <c r="B125" s="27" t="s">
        <v>91</v>
      </c>
      <c r="C125" s="88"/>
      <c r="D125" s="27"/>
      <c r="E125" s="27"/>
      <c r="F125" s="27"/>
      <c r="G125" s="27"/>
      <c r="H125" s="27"/>
      <c r="I125" s="27"/>
      <c r="J125" s="27"/>
      <c r="K125" s="27"/>
      <c r="L125" s="70">
        <f>L65</f>
        <v>28816</v>
      </c>
      <c r="M125" s="27"/>
      <c r="N125" s="6"/>
      <c r="O125" s="7"/>
      <c r="P125" s="7"/>
      <c r="Q125" s="7"/>
    </row>
    <row r="126" spans="1:17" ht="7.5" customHeight="1">
      <c r="A126" s="26"/>
      <c r="B126" s="27"/>
      <c r="C126" s="27"/>
      <c r="D126" s="27"/>
      <c r="E126" s="27"/>
      <c r="F126" s="27"/>
      <c r="G126" s="27"/>
      <c r="H126" s="27"/>
      <c r="I126" s="27"/>
      <c r="J126" s="27"/>
      <c r="K126" s="27"/>
      <c r="L126" s="83"/>
      <c r="M126" s="27"/>
      <c r="N126" s="6"/>
      <c r="O126" s="7"/>
      <c r="P126" s="7"/>
      <c r="Q126" s="7"/>
    </row>
    <row r="127" spans="1:17" ht="15.75">
      <c r="A127" s="2"/>
      <c r="B127" s="5"/>
      <c r="C127" s="5"/>
      <c r="D127" s="5"/>
      <c r="E127" s="5"/>
      <c r="F127" s="5"/>
      <c r="G127" s="5"/>
      <c r="H127" s="5"/>
      <c r="I127" s="5"/>
      <c r="J127" s="5"/>
      <c r="K127" s="5"/>
      <c r="L127" s="63"/>
      <c r="M127" s="5"/>
      <c r="N127" s="6"/>
      <c r="O127" s="7"/>
      <c r="P127" s="7"/>
      <c r="Q127" s="7"/>
    </row>
    <row r="128" spans="1:17" ht="15.75">
      <c r="A128" s="8"/>
      <c r="B128" s="82" t="s">
        <v>92</v>
      </c>
      <c r="C128" s="16"/>
      <c r="D128" s="10"/>
      <c r="E128" s="10"/>
      <c r="F128" s="10"/>
      <c r="G128" s="10"/>
      <c r="H128" s="89" t="s">
        <v>165</v>
      </c>
      <c r="I128" s="89"/>
      <c r="J128" s="89" t="s">
        <v>176</v>
      </c>
      <c r="K128" s="12"/>
      <c r="L128" s="90" t="s">
        <v>190</v>
      </c>
      <c r="M128" s="10"/>
      <c r="N128" s="6"/>
      <c r="O128" s="7"/>
      <c r="P128" s="7"/>
      <c r="Q128" s="7"/>
    </row>
    <row r="129" spans="1:17" ht="15.75">
      <c r="A129" s="26"/>
      <c r="B129" s="27" t="s">
        <v>93</v>
      </c>
      <c r="C129" s="27"/>
      <c r="D129" s="27"/>
      <c r="E129" s="27"/>
      <c r="F129" s="27"/>
      <c r="G129" s="27"/>
      <c r="H129" s="70">
        <v>25000</v>
      </c>
      <c r="I129" s="27"/>
      <c r="J129" s="53" t="s">
        <v>177</v>
      </c>
      <c r="K129" s="27"/>
      <c r="L129" s="70"/>
      <c r="M129" s="27"/>
      <c r="N129" s="6"/>
      <c r="O129" s="7"/>
      <c r="P129" s="7"/>
      <c r="Q129" s="7"/>
    </row>
    <row r="130" spans="1:17" ht="15.75">
      <c r="A130" s="26"/>
      <c r="B130" s="27" t="s">
        <v>94</v>
      </c>
      <c r="C130" s="27"/>
      <c r="D130" s="27"/>
      <c r="E130" s="27"/>
      <c r="F130" s="27"/>
      <c r="G130" s="27"/>
      <c r="H130" s="70">
        <v>244</v>
      </c>
      <c r="I130" s="27"/>
      <c r="J130" s="70">
        <v>491</v>
      </c>
      <c r="K130" s="27"/>
      <c r="L130" s="70">
        <f>J130+H130</f>
        <v>735</v>
      </c>
      <c r="M130" s="27"/>
      <c r="N130" s="6"/>
      <c r="O130" s="7"/>
      <c r="P130" s="7"/>
      <c r="Q130" s="7"/>
    </row>
    <row r="131" spans="1:17" ht="15.75">
      <c r="A131" s="26"/>
      <c r="B131" s="27" t="s">
        <v>95</v>
      </c>
      <c r="C131" s="27"/>
      <c r="D131" s="27"/>
      <c r="E131" s="27"/>
      <c r="F131" s="27"/>
      <c r="G131" s="27"/>
      <c r="H131" s="27">
        <f>-J91</f>
        <v>0</v>
      </c>
      <c r="I131" s="27"/>
      <c r="J131" s="27">
        <v>0</v>
      </c>
      <c r="K131" s="27"/>
      <c r="L131" s="70">
        <f>J131+H131</f>
        <v>0</v>
      </c>
      <c r="M131" s="27"/>
      <c r="N131" s="6"/>
      <c r="O131" s="7"/>
      <c r="P131" s="7"/>
      <c r="Q131" s="7"/>
    </row>
    <row r="132" spans="1:17" ht="15.75">
      <c r="A132" s="26"/>
      <c r="B132" s="27" t="s">
        <v>96</v>
      </c>
      <c r="C132" s="27"/>
      <c r="D132" s="27"/>
      <c r="E132" s="27"/>
      <c r="F132" s="27"/>
      <c r="G132" s="27"/>
      <c r="H132" s="70">
        <f>H130+H131</f>
        <v>244</v>
      </c>
      <c r="I132" s="27"/>
      <c r="J132" s="70">
        <f>J131+J130</f>
        <v>491</v>
      </c>
      <c r="K132" s="27"/>
      <c r="L132" s="70">
        <f>J132+H132</f>
        <v>735</v>
      </c>
      <c r="M132" s="27"/>
      <c r="N132" s="6"/>
      <c r="O132" s="7"/>
      <c r="P132" s="7"/>
      <c r="Q132" s="7"/>
    </row>
    <row r="133" spans="1:17" ht="15.75">
      <c r="A133" s="26"/>
      <c r="B133" s="27" t="s">
        <v>97</v>
      </c>
      <c r="C133" s="27"/>
      <c r="D133" s="27"/>
      <c r="E133" s="27"/>
      <c r="F133" s="27"/>
      <c r="G133" s="27"/>
      <c r="H133" s="70">
        <f>H129-H132</f>
        <v>24756</v>
      </c>
      <c r="I133" s="27"/>
      <c r="J133" s="53" t="s">
        <v>177</v>
      </c>
      <c r="K133" s="27"/>
      <c r="L133" s="70"/>
      <c r="M133" s="27"/>
      <c r="N133" s="6"/>
      <c r="O133" s="7"/>
      <c r="P133" s="7"/>
      <c r="Q133" s="7"/>
    </row>
    <row r="134" spans="1:17" ht="7.5" customHeight="1">
      <c r="A134" s="26"/>
      <c r="B134" s="27"/>
      <c r="C134" s="27"/>
      <c r="D134" s="27"/>
      <c r="E134" s="27"/>
      <c r="F134" s="27"/>
      <c r="G134" s="27"/>
      <c r="H134" s="27"/>
      <c r="I134" s="27"/>
      <c r="J134" s="27"/>
      <c r="K134" s="27"/>
      <c r="L134" s="83"/>
      <c r="M134" s="27"/>
      <c r="N134" s="6"/>
      <c r="O134" s="7"/>
      <c r="P134" s="7"/>
      <c r="Q134" s="7"/>
    </row>
    <row r="135" spans="1:17" ht="9" customHeight="1">
      <c r="A135" s="2"/>
      <c r="B135" s="5"/>
      <c r="C135" s="5"/>
      <c r="D135" s="5"/>
      <c r="E135" s="5"/>
      <c r="F135" s="5"/>
      <c r="G135" s="5"/>
      <c r="H135" s="5"/>
      <c r="I135" s="5"/>
      <c r="J135" s="5"/>
      <c r="K135" s="5"/>
      <c r="L135" s="63"/>
      <c r="M135" s="5"/>
      <c r="N135" s="6"/>
      <c r="O135" s="7"/>
      <c r="P135" s="7"/>
      <c r="Q135" s="7"/>
    </row>
    <row r="136" spans="1:17" ht="15.75">
      <c r="A136" s="8"/>
      <c r="B136" s="82" t="s">
        <v>98</v>
      </c>
      <c r="C136" s="16"/>
      <c r="D136" s="10"/>
      <c r="E136" s="10"/>
      <c r="F136" s="10"/>
      <c r="G136" s="10"/>
      <c r="H136" s="10"/>
      <c r="I136" s="10"/>
      <c r="J136" s="10"/>
      <c r="K136" s="10"/>
      <c r="L136" s="91"/>
      <c r="M136" s="10"/>
      <c r="N136" s="6"/>
      <c r="O136" s="7"/>
      <c r="P136" s="7"/>
      <c r="Q136" s="7"/>
    </row>
    <row r="137" spans="1:17" ht="15.75">
      <c r="A137" s="26"/>
      <c r="B137" s="27" t="s">
        <v>99</v>
      </c>
      <c r="C137" s="27"/>
      <c r="D137" s="27"/>
      <c r="E137" s="27"/>
      <c r="F137" s="27"/>
      <c r="G137" s="27"/>
      <c r="H137" s="27"/>
      <c r="I137" s="27"/>
      <c r="J137" s="27"/>
      <c r="K137" s="27"/>
      <c r="L137" s="79">
        <f>(L75+SUM(L77:L80))/-L81</f>
        <v>1.7272727272727273</v>
      </c>
      <c r="M137" s="27" t="s">
        <v>191</v>
      </c>
      <c r="N137" s="6"/>
      <c r="O137" s="7"/>
      <c r="P137" s="7"/>
      <c r="Q137" s="7"/>
    </row>
    <row r="138" spans="1:17" ht="15.75">
      <c r="A138" s="26"/>
      <c r="B138" s="27" t="s">
        <v>100</v>
      </c>
      <c r="C138" s="27"/>
      <c r="D138" s="27"/>
      <c r="E138" s="27"/>
      <c r="F138" s="27"/>
      <c r="G138" s="27"/>
      <c r="H138" s="27"/>
      <c r="I138" s="27"/>
      <c r="J138" s="27"/>
      <c r="K138" s="27"/>
      <c r="L138" s="92">
        <v>1.58</v>
      </c>
      <c r="M138" s="27" t="s">
        <v>191</v>
      </c>
      <c r="N138" s="6"/>
      <c r="O138" s="7"/>
      <c r="P138" s="7"/>
      <c r="Q138" s="7"/>
    </row>
    <row r="139" spans="1:17" ht="15.75">
      <c r="A139" s="26"/>
      <c r="B139" s="27" t="s">
        <v>101</v>
      </c>
      <c r="C139" s="27"/>
      <c r="D139" s="27"/>
      <c r="E139" s="27"/>
      <c r="F139" s="27"/>
      <c r="G139" s="27"/>
      <c r="H139" s="27"/>
      <c r="I139" s="27"/>
      <c r="J139" s="27"/>
      <c r="K139" s="27"/>
      <c r="L139" s="79">
        <f>(L75+SUM(L77:L82))/-L83</f>
        <v>12.464285714285714</v>
      </c>
      <c r="M139" s="27" t="s">
        <v>191</v>
      </c>
      <c r="N139" s="6"/>
      <c r="O139" s="7"/>
      <c r="P139" s="7"/>
      <c r="Q139" s="7"/>
    </row>
    <row r="140" spans="1:17" ht="15.75">
      <c r="A140" s="26"/>
      <c r="B140" s="27" t="s">
        <v>102</v>
      </c>
      <c r="C140" s="27"/>
      <c r="D140" s="27"/>
      <c r="E140" s="27"/>
      <c r="F140" s="27"/>
      <c r="G140" s="27"/>
      <c r="H140" s="27"/>
      <c r="I140" s="27"/>
      <c r="J140" s="27"/>
      <c r="K140" s="27"/>
      <c r="L140" s="93">
        <v>6.08</v>
      </c>
      <c r="M140" s="27" t="s">
        <v>191</v>
      </c>
      <c r="N140" s="6"/>
      <c r="O140" s="7"/>
      <c r="P140" s="7"/>
      <c r="Q140" s="7"/>
    </row>
    <row r="141" spans="1:17" ht="7.5" customHeight="1">
      <c r="A141" s="26"/>
      <c r="B141" s="27"/>
      <c r="C141" s="27"/>
      <c r="D141" s="27"/>
      <c r="E141" s="27"/>
      <c r="F141" s="27"/>
      <c r="G141" s="27"/>
      <c r="H141" s="27"/>
      <c r="I141" s="27"/>
      <c r="J141" s="27"/>
      <c r="K141" s="27"/>
      <c r="L141" s="27"/>
      <c r="M141" s="27"/>
      <c r="N141" s="6"/>
      <c r="O141" s="7"/>
      <c r="P141" s="7"/>
      <c r="Q141" s="7"/>
    </row>
    <row r="142" spans="1:17" ht="15.75">
      <c r="A142" s="8"/>
      <c r="B142" s="15"/>
      <c r="C142" s="15"/>
      <c r="D142" s="15"/>
      <c r="E142" s="15"/>
      <c r="F142" s="15"/>
      <c r="G142" s="15"/>
      <c r="H142" s="15"/>
      <c r="I142" s="15"/>
      <c r="J142" s="15"/>
      <c r="K142" s="15"/>
      <c r="L142" s="15"/>
      <c r="M142" s="15"/>
      <c r="N142" s="6"/>
      <c r="O142" s="7"/>
      <c r="P142" s="7"/>
      <c r="Q142" s="7"/>
    </row>
    <row r="143" spans="1:17" ht="15.75">
      <c r="A143" s="94"/>
      <c r="B143" s="80" t="s">
        <v>103</v>
      </c>
      <c r="C143" s="95"/>
      <c r="D143" s="95"/>
      <c r="E143" s="95"/>
      <c r="F143" s="95"/>
      <c r="G143" s="96"/>
      <c r="H143" s="96"/>
      <c r="I143" s="96"/>
      <c r="J143" s="96">
        <v>36799</v>
      </c>
      <c r="K143" s="97"/>
      <c r="L143" s="5"/>
      <c r="M143" s="5"/>
      <c r="N143" s="98"/>
      <c r="O143" s="7"/>
      <c r="P143" s="7"/>
      <c r="Q143" s="7"/>
    </row>
    <row r="144" spans="1:17" ht="15.75">
      <c r="A144" s="99"/>
      <c r="B144" s="100"/>
      <c r="C144" s="101"/>
      <c r="D144" s="101"/>
      <c r="E144" s="101"/>
      <c r="F144" s="101"/>
      <c r="G144" s="102"/>
      <c r="H144" s="102"/>
      <c r="I144" s="102"/>
      <c r="J144" s="102"/>
      <c r="K144" s="10"/>
      <c r="L144" s="10"/>
      <c r="M144" s="10"/>
      <c r="N144" s="98"/>
      <c r="O144" s="7"/>
      <c r="P144" s="7"/>
      <c r="Q144" s="7"/>
    </row>
    <row r="145" spans="1:17" ht="15.75">
      <c r="A145" s="103"/>
      <c r="B145" s="104" t="s">
        <v>104</v>
      </c>
      <c r="C145" s="105"/>
      <c r="D145" s="105"/>
      <c r="E145" s="105"/>
      <c r="F145" s="105"/>
      <c r="G145" s="87"/>
      <c r="H145" s="87"/>
      <c r="I145" s="87"/>
      <c r="J145" s="52">
        <v>0.08791</v>
      </c>
      <c r="K145" s="27"/>
      <c r="L145" s="27"/>
      <c r="M145" s="27"/>
      <c r="N145" s="98"/>
      <c r="O145" s="7"/>
      <c r="P145" s="7"/>
      <c r="Q145" s="7"/>
    </row>
    <row r="146" spans="1:17" ht="15.75">
      <c r="A146" s="103"/>
      <c r="B146" s="104" t="s">
        <v>105</v>
      </c>
      <c r="C146" s="105"/>
      <c r="D146" s="105"/>
      <c r="E146" s="105"/>
      <c r="F146" s="105"/>
      <c r="G146" s="87"/>
      <c r="H146" s="87"/>
      <c r="I146" s="87"/>
      <c r="J146" s="52">
        <v>0.0541</v>
      </c>
      <c r="K146" s="27"/>
      <c r="L146" s="27"/>
      <c r="M146" s="27"/>
      <c r="N146" s="98"/>
      <c r="O146" s="7"/>
      <c r="P146" s="7"/>
      <c r="Q146" s="7"/>
    </row>
    <row r="147" spans="1:17" ht="15.75">
      <c r="A147" s="103"/>
      <c r="B147" s="104" t="s">
        <v>106</v>
      </c>
      <c r="C147" s="105"/>
      <c r="D147" s="105"/>
      <c r="E147" s="105"/>
      <c r="F147" s="105"/>
      <c r="G147" s="87"/>
      <c r="H147" s="87"/>
      <c r="I147" s="87"/>
      <c r="J147" s="106">
        <f>J145-J146</f>
        <v>0.03381</v>
      </c>
      <c r="K147" s="27"/>
      <c r="L147" s="27"/>
      <c r="M147" s="27"/>
      <c r="N147" s="98"/>
      <c r="O147" s="7"/>
      <c r="P147" s="7"/>
      <c r="Q147" s="7"/>
    </row>
    <row r="148" spans="1:17" ht="15.75">
      <c r="A148" s="103"/>
      <c r="B148" s="104" t="s">
        <v>107</v>
      </c>
      <c r="C148" s="105"/>
      <c r="D148" s="105"/>
      <c r="E148" s="105"/>
      <c r="F148" s="105"/>
      <c r="G148" s="87"/>
      <c r="H148" s="87"/>
      <c r="I148" s="87"/>
      <c r="J148" s="52">
        <v>0.09406</v>
      </c>
      <c r="K148" s="27"/>
      <c r="L148" s="27"/>
      <c r="M148" s="27"/>
      <c r="N148" s="98"/>
      <c r="O148" s="7"/>
      <c r="P148" s="7"/>
      <c r="Q148" s="7"/>
    </row>
    <row r="149" spans="1:17" ht="15.75">
      <c r="A149" s="103"/>
      <c r="B149" s="104" t="s">
        <v>108</v>
      </c>
      <c r="C149" s="105"/>
      <c r="D149" s="105"/>
      <c r="E149" s="105"/>
      <c r="F149" s="105"/>
      <c r="G149" s="87"/>
      <c r="H149" s="87"/>
      <c r="I149" s="87"/>
      <c r="J149" s="106">
        <f>L29</f>
        <v>0.06578589706588418</v>
      </c>
      <c r="K149" s="27"/>
      <c r="L149" s="27"/>
      <c r="M149" s="27"/>
      <c r="N149" s="98"/>
      <c r="O149" s="7"/>
      <c r="P149" s="7"/>
      <c r="Q149" s="7"/>
    </row>
    <row r="150" spans="1:17" ht="15.75">
      <c r="A150" s="103"/>
      <c r="B150" s="104" t="s">
        <v>109</v>
      </c>
      <c r="C150" s="105"/>
      <c r="D150" s="105"/>
      <c r="E150" s="105"/>
      <c r="F150" s="105"/>
      <c r="G150" s="87"/>
      <c r="H150" s="87"/>
      <c r="I150" s="87"/>
      <c r="J150" s="106">
        <f>J148-J149</f>
        <v>0.028274102934115822</v>
      </c>
      <c r="K150" s="27"/>
      <c r="L150" s="27"/>
      <c r="M150" s="27"/>
      <c r="N150" s="98"/>
      <c r="O150" s="7"/>
      <c r="P150" s="7"/>
      <c r="Q150" s="7"/>
    </row>
    <row r="151" spans="1:17" ht="15.75">
      <c r="A151" s="103"/>
      <c r="B151" s="104" t="s">
        <v>110</v>
      </c>
      <c r="C151" s="105"/>
      <c r="D151" s="105"/>
      <c r="E151" s="105"/>
      <c r="F151" s="105"/>
      <c r="G151" s="87"/>
      <c r="H151" s="87"/>
      <c r="I151" s="87"/>
      <c r="J151" s="107" t="s">
        <v>178</v>
      </c>
      <c r="K151" s="27"/>
      <c r="L151" s="27"/>
      <c r="M151" s="27"/>
      <c r="N151" s="98"/>
      <c r="O151" s="7"/>
      <c r="P151" s="7"/>
      <c r="Q151" s="7"/>
    </row>
    <row r="152" spans="1:17" ht="15.75">
      <c r="A152" s="103"/>
      <c r="B152" s="104" t="s">
        <v>111</v>
      </c>
      <c r="C152" s="105"/>
      <c r="D152" s="105"/>
      <c r="E152" s="105"/>
      <c r="F152" s="105"/>
      <c r="G152" s="87"/>
      <c r="H152" s="87"/>
      <c r="I152" s="87"/>
      <c r="J152" s="108">
        <v>17.9</v>
      </c>
      <c r="K152" s="27" t="s">
        <v>181</v>
      </c>
      <c r="L152" s="27"/>
      <c r="M152" s="27"/>
      <c r="N152" s="98"/>
      <c r="O152" s="7"/>
      <c r="P152" s="7"/>
      <c r="Q152" s="7"/>
    </row>
    <row r="153" spans="1:17" ht="15.75">
      <c r="A153" s="103"/>
      <c r="B153" s="104" t="s">
        <v>112</v>
      </c>
      <c r="C153" s="105"/>
      <c r="D153" s="105"/>
      <c r="E153" s="105"/>
      <c r="F153" s="105"/>
      <c r="G153" s="87"/>
      <c r="H153" s="87"/>
      <c r="I153" s="87"/>
      <c r="J153" s="108">
        <v>11.491</v>
      </c>
      <c r="K153" s="27" t="s">
        <v>181</v>
      </c>
      <c r="L153" s="27"/>
      <c r="M153" s="27"/>
      <c r="N153" s="98"/>
      <c r="O153" s="7"/>
      <c r="P153" s="7"/>
      <c r="Q153" s="7"/>
    </row>
    <row r="154" spans="1:17" ht="15.75">
      <c r="A154" s="103"/>
      <c r="B154" s="104" t="s">
        <v>113</v>
      </c>
      <c r="C154" s="105"/>
      <c r="D154" s="105"/>
      <c r="E154" s="105"/>
      <c r="F154" s="105"/>
      <c r="G154" s="87"/>
      <c r="H154" s="87"/>
      <c r="I154" s="87"/>
      <c r="J154" s="106">
        <f>F53/D53*4</f>
        <v>0.32684377097918865</v>
      </c>
      <c r="K154" s="27"/>
      <c r="L154" s="27"/>
      <c r="M154" s="27"/>
      <c r="N154" s="98"/>
      <c r="O154" s="7"/>
      <c r="P154" s="7"/>
      <c r="Q154" s="7"/>
    </row>
    <row r="155" spans="1:17" ht="15.75">
      <c r="A155" s="103"/>
      <c r="B155" s="104"/>
      <c r="C155" s="104"/>
      <c r="D155" s="104"/>
      <c r="E155" s="104"/>
      <c r="F155" s="104"/>
      <c r="G155" s="27"/>
      <c r="H155" s="27"/>
      <c r="I155" s="27"/>
      <c r="J155" s="83"/>
      <c r="K155" s="27"/>
      <c r="L155" s="109"/>
      <c r="M155" s="27"/>
      <c r="N155" s="98"/>
      <c r="O155" s="7"/>
      <c r="P155" s="7"/>
      <c r="Q155" s="7"/>
    </row>
    <row r="156" spans="1:17" ht="15.75">
      <c r="A156" s="110"/>
      <c r="B156" s="17" t="s">
        <v>114</v>
      </c>
      <c r="C156" s="20"/>
      <c r="D156" s="111"/>
      <c r="E156" s="20"/>
      <c r="F156" s="111"/>
      <c r="G156" s="20"/>
      <c r="H156" s="111"/>
      <c r="I156" s="20" t="s">
        <v>166</v>
      </c>
      <c r="J156" s="111" t="s">
        <v>179</v>
      </c>
      <c r="K156" s="18"/>
      <c r="L156" s="18"/>
      <c r="M156" s="10"/>
      <c r="N156" s="98"/>
      <c r="O156" s="7"/>
      <c r="P156" s="7"/>
      <c r="Q156" s="7"/>
    </row>
    <row r="157" spans="1:17" ht="15.75">
      <c r="A157" s="112"/>
      <c r="B157" s="104" t="s">
        <v>115</v>
      </c>
      <c r="C157" s="71"/>
      <c r="D157" s="71"/>
      <c r="E157" s="71"/>
      <c r="F157" s="27"/>
      <c r="G157" s="27"/>
      <c r="H157" s="27"/>
      <c r="I157" s="34">
        <v>31</v>
      </c>
      <c r="J157" s="113">
        <v>1487</v>
      </c>
      <c r="K157" s="27"/>
      <c r="L157" s="109"/>
      <c r="M157" s="114"/>
      <c r="N157" s="98"/>
      <c r="O157" s="7"/>
      <c r="P157" s="7"/>
      <c r="Q157" s="7"/>
    </row>
    <row r="158" spans="1:17" ht="15.75">
      <c r="A158" s="112"/>
      <c r="B158" s="104" t="s">
        <v>116</v>
      </c>
      <c r="C158" s="71"/>
      <c r="D158" s="71"/>
      <c r="E158" s="71"/>
      <c r="F158" s="27"/>
      <c r="G158" s="27"/>
      <c r="H158" s="27"/>
      <c r="I158" s="34">
        <v>7</v>
      </c>
      <c r="J158" s="113">
        <v>334</v>
      </c>
      <c r="K158" s="27"/>
      <c r="L158" s="109"/>
      <c r="M158" s="114"/>
      <c r="N158" s="98"/>
      <c r="O158" s="7"/>
      <c r="P158" s="7"/>
      <c r="Q158" s="7"/>
    </row>
    <row r="159" spans="1:17" ht="15.75">
      <c r="A159" s="112"/>
      <c r="B159" s="115" t="s">
        <v>117</v>
      </c>
      <c r="C159" s="71"/>
      <c r="D159" s="71"/>
      <c r="E159" s="71"/>
      <c r="F159" s="27"/>
      <c r="G159" s="27"/>
      <c r="H159" s="27"/>
      <c r="I159" s="27"/>
      <c r="J159" s="113">
        <v>0</v>
      </c>
      <c r="K159" s="27"/>
      <c r="L159" s="109"/>
      <c r="M159" s="114"/>
      <c r="N159" s="98"/>
      <c r="O159" s="7"/>
      <c r="P159" s="7"/>
      <c r="Q159" s="7"/>
    </row>
    <row r="160" spans="1:17" ht="15.75">
      <c r="A160" s="112"/>
      <c r="B160" s="115" t="s">
        <v>118</v>
      </c>
      <c r="C160" s="71"/>
      <c r="D160" s="71"/>
      <c r="E160" s="71"/>
      <c r="F160" s="27"/>
      <c r="G160" s="27"/>
      <c r="H160" s="27"/>
      <c r="I160" s="27"/>
      <c r="J160" s="85" t="s">
        <v>177</v>
      </c>
      <c r="K160" s="27"/>
      <c r="L160" s="109"/>
      <c r="M160" s="114"/>
      <c r="N160" s="98"/>
      <c r="O160" s="7"/>
      <c r="P160" s="7"/>
      <c r="Q160" s="7"/>
    </row>
    <row r="161" spans="1:17" ht="15.75">
      <c r="A161" s="116"/>
      <c r="B161" s="115" t="s">
        <v>119</v>
      </c>
      <c r="C161" s="71"/>
      <c r="D161" s="104"/>
      <c r="E161" s="104"/>
      <c r="F161" s="104"/>
      <c r="G161" s="27"/>
      <c r="H161" s="27"/>
      <c r="I161" s="27"/>
      <c r="J161" s="113"/>
      <c r="K161" s="27"/>
      <c r="L161" s="109"/>
      <c r="M161" s="117"/>
      <c r="N161" s="98"/>
      <c r="O161" s="7"/>
      <c r="P161" s="7"/>
      <c r="Q161" s="7"/>
    </row>
    <row r="162" spans="1:17" ht="15.75">
      <c r="A162" s="112"/>
      <c r="B162" s="104" t="s">
        <v>120</v>
      </c>
      <c r="C162" s="71"/>
      <c r="D162" s="71"/>
      <c r="E162" s="71"/>
      <c r="F162" s="71"/>
      <c r="G162" s="27"/>
      <c r="H162" s="27"/>
      <c r="I162" s="27">
        <v>7</v>
      </c>
      <c r="J162" s="113">
        <v>91</v>
      </c>
      <c r="K162" s="27"/>
      <c r="L162" s="109"/>
      <c r="M162" s="117"/>
      <c r="N162" s="98"/>
      <c r="O162" s="7"/>
      <c r="P162" s="7"/>
      <c r="Q162" s="7"/>
    </row>
    <row r="163" spans="1:17" ht="15.75">
      <c r="A163" s="112"/>
      <c r="B163" s="104" t="s">
        <v>121</v>
      </c>
      <c r="C163" s="71"/>
      <c r="D163" s="71"/>
      <c r="E163" s="71"/>
      <c r="F163" s="71"/>
      <c r="G163" s="27"/>
      <c r="H163" s="27"/>
      <c r="I163" s="27">
        <v>107</v>
      </c>
      <c r="J163" s="113">
        <v>1288</v>
      </c>
      <c r="K163" s="27"/>
      <c r="L163" s="109"/>
      <c r="M163" s="117"/>
      <c r="N163" s="98"/>
      <c r="O163" s="7"/>
      <c r="P163" s="7"/>
      <c r="Q163" s="7"/>
    </row>
    <row r="164" spans="1:17" ht="15.75">
      <c r="A164" s="116"/>
      <c r="B164" s="115" t="s">
        <v>122</v>
      </c>
      <c r="C164" s="71"/>
      <c r="D164" s="104"/>
      <c r="E164" s="104"/>
      <c r="F164" s="104"/>
      <c r="G164" s="27"/>
      <c r="H164" s="27"/>
      <c r="I164" s="27"/>
      <c r="J164" s="113"/>
      <c r="K164" s="27"/>
      <c r="L164" s="109"/>
      <c r="M164" s="117"/>
      <c r="N164" s="98"/>
      <c r="O164" s="7"/>
      <c r="P164" s="7"/>
      <c r="Q164" s="7"/>
    </row>
    <row r="165" spans="1:17" ht="15.75">
      <c r="A165" s="116"/>
      <c r="B165" s="104" t="s">
        <v>123</v>
      </c>
      <c r="C165" s="71"/>
      <c r="D165" s="104"/>
      <c r="E165" s="104"/>
      <c r="F165" s="104"/>
      <c r="G165" s="27"/>
      <c r="H165" s="27"/>
      <c r="I165" s="27">
        <v>3</v>
      </c>
      <c r="J165" s="113">
        <v>87</v>
      </c>
      <c r="K165" s="27"/>
      <c r="L165" s="109"/>
      <c r="M165" s="117"/>
      <c r="N165" s="98"/>
      <c r="O165" s="7"/>
      <c r="P165" s="7"/>
      <c r="Q165" s="7"/>
    </row>
    <row r="166" spans="1:17" ht="15.75">
      <c r="A166" s="112"/>
      <c r="B166" s="104" t="s">
        <v>124</v>
      </c>
      <c r="C166" s="71"/>
      <c r="D166" s="118"/>
      <c r="E166" s="118"/>
      <c r="F166" s="119"/>
      <c r="G166" s="27"/>
      <c r="H166" s="27"/>
      <c r="I166" s="27"/>
      <c r="J166" s="113">
        <v>14</v>
      </c>
      <c r="K166" s="27"/>
      <c r="L166" s="109"/>
      <c r="M166" s="117"/>
      <c r="N166" s="98"/>
      <c r="O166" s="7"/>
      <c r="P166" s="7"/>
      <c r="Q166" s="7"/>
    </row>
    <row r="167" spans="1:17" ht="15.75">
      <c r="A167" s="112"/>
      <c r="B167" s="104" t="s">
        <v>125</v>
      </c>
      <c r="C167" s="71"/>
      <c r="D167" s="118"/>
      <c r="E167" s="118"/>
      <c r="F167" s="119"/>
      <c r="G167" s="27"/>
      <c r="H167" s="27"/>
      <c r="I167" s="27"/>
      <c r="J167" s="113">
        <v>11</v>
      </c>
      <c r="K167" s="27"/>
      <c r="L167" s="109"/>
      <c r="M167" s="117"/>
      <c r="N167" s="98"/>
      <c r="O167" s="7"/>
      <c r="P167" s="7"/>
      <c r="Q167" s="7"/>
    </row>
    <row r="168" spans="1:17" ht="15.75">
      <c r="A168" s="112"/>
      <c r="B168" s="104" t="s">
        <v>126</v>
      </c>
      <c r="C168" s="71"/>
      <c r="D168" s="120"/>
      <c r="E168" s="118"/>
      <c r="F168" s="119"/>
      <c r="G168" s="27"/>
      <c r="H168" s="27"/>
      <c r="I168" s="27"/>
      <c r="J168" s="121">
        <v>0.6774</v>
      </c>
      <c r="K168" s="27"/>
      <c r="L168" s="109"/>
      <c r="M168" s="117"/>
      <c r="N168" s="98"/>
      <c r="O168" s="7"/>
      <c r="P168" s="7"/>
      <c r="Q168" s="7"/>
    </row>
    <row r="169" spans="1:17" ht="15.75">
      <c r="A169" s="112"/>
      <c r="B169" s="104"/>
      <c r="C169" s="71"/>
      <c r="D169" s="120"/>
      <c r="E169" s="118"/>
      <c r="F169" s="119"/>
      <c r="G169" s="27"/>
      <c r="H169" s="27"/>
      <c r="I169" s="27"/>
      <c r="J169" s="121"/>
      <c r="K169" s="27"/>
      <c r="L169" s="109"/>
      <c r="M169" s="117"/>
      <c r="N169" s="98"/>
      <c r="O169" s="7"/>
      <c r="P169" s="7"/>
      <c r="Q169" s="7"/>
    </row>
    <row r="170" spans="1:17" ht="15.75">
      <c r="A170" s="8"/>
      <c r="B170" s="17" t="s">
        <v>127</v>
      </c>
      <c r="C170" s="20"/>
      <c r="D170" s="111"/>
      <c r="E170" s="20"/>
      <c r="F170" s="111"/>
      <c r="G170" s="20"/>
      <c r="H170" s="111" t="s">
        <v>166</v>
      </c>
      <c r="I170" s="20" t="s">
        <v>167</v>
      </c>
      <c r="J170" s="111" t="s">
        <v>180</v>
      </c>
      <c r="K170" s="20" t="s">
        <v>167</v>
      </c>
      <c r="L170" s="18"/>
      <c r="M170" s="122"/>
      <c r="N170" s="98"/>
      <c r="O170" s="7"/>
      <c r="P170" s="7"/>
      <c r="Q170" s="7"/>
    </row>
    <row r="171" spans="1:17" ht="15.75">
      <c r="A171" s="26"/>
      <c r="B171" s="71" t="s">
        <v>128</v>
      </c>
      <c r="C171" s="123"/>
      <c r="D171" s="71"/>
      <c r="E171" s="123"/>
      <c r="F171" s="27"/>
      <c r="G171" s="123"/>
      <c r="H171" s="71">
        <v>1242</v>
      </c>
      <c r="I171" s="123">
        <f>H171/H177</f>
        <v>0.8789808917197452</v>
      </c>
      <c r="J171" s="70">
        <v>22902</v>
      </c>
      <c r="K171" s="124">
        <f>J171/J177</f>
        <v>0.7972845953002611</v>
      </c>
      <c r="L171" s="109"/>
      <c r="M171" s="117"/>
      <c r="N171" s="98"/>
      <c r="O171" s="7"/>
      <c r="P171" s="7"/>
      <c r="Q171" s="7"/>
    </row>
    <row r="172" spans="1:17" ht="15.75">
      <c r="A172" s="26"/>
      <c r="B172" s="71" t="s">
        <v>129</v>
      </c>
      <c r="C172" s="123"/>
      <c r="D172" s="71"/>
      <c r="E172" s="123"/>
      <c r="F172" s="27"/>
      <c r="G172" s="125"/>
      <c r="H172" s="71">
        <v>42</v>
      </c>
      <c r="I172" s="123">
        <f>H172/H177</f>
        <v>0.029723991507430998</v>
      </c>
      <c r="J172" s="70">
        <v>1199</v>
      </c>
      <c r="K172" s="124">
        <f>J172/J177</f>
        <v>0.04174064403829417</v>
      </c>
      <c r="L172" s="109"/>
      <c r="M172" s="117"/>
      <c r="N172" s="98"/>
      <c r="O172" s="7"/>
      <c r="P172" s="7"/>
      <c r="Q172" s="7"/>
    </row>
    <row r="173" spans="1:17" ht="15.75">
      <c r="A173" s="26"/>
      <c r="B173" s="71" t="s">
        <v>130</v>
      </c>
      <c r="C173" s="123"/>
      <c r="D173" s="71"/>
      <c r="E173" s="123"/>
      <c r="F173" s="27"/>
      <c r="G173" s="125"/>
      <c r="H173" s="71">
        <v>17</v>
      </c>
      <c r="I173" s="123">
        <f>H173/H177</f>
        <v>0.012031139419674451</v>
      </c>
      <c r="J173" s="70">
        <v>572</v>
      </c>
      <c r="K173" s="124">
        <f>J173/J177</f>
        <v>0.019912967798085292</v>
      </c>
      <c r="L173" s="109"/>
      <c r="M173" s="117"/>
      <c r="N173" s="98"/>
      <c r="O173" s="7"/>
      <c r="P173" s="7"/>
      <c r="Q173" s="7"/>
    </row>
    <row r="174" spans="1:17" ht="15.75">
      <c r="A174" s="26"/>
      <c r="B174" s="71" t="s">
        <v>131</v>
      </c>
      <c r="C174" s="123"/>
      <c r="D174" s="71"/>
      <c r="E174" s="123"/>
      <c r="F174" s="27"/>
      <c r="G174" s="125"/>
      <c r="H174" s="71">
        <f>13+99</f>
        <v>112</v>
      </c>
      <c r="I174" s="123">
        <f>H174/H177</f>
        <v>0.07926397735314933</v>
      </c>
      <c r="J174" s="70">
        <f>442+3535+71+4</f>
        <v>4052</v>
      </c>
      <c r="K174" s="124">
        <f>J174/J177</f>
        <v>0.14106179286335943</v>
      </c>
      <c r="L174" s="109"/>
      <c r="M174" s="117"/>
      <c r="N174" s="98"/>
      <c r="O174" s="7"/>
      <c r="P174" s="7"/>
      <c r="Q174" s="7"/>
    </row>
    <row r="175" spans="1:17" ht="15.75">
      <c r="A175" s="26"/>
      <c r="B175" s="30"/>
      <c r="C175" s="123"/>
      <c r="D175" s="71"/>
      <c r="E175" s="123"/>
      <c r="F175" s="27"/>
      <c r="G175" s="125"/>
      <c r="H175" s="71"/>
      <c r="I175" s="123"/>
      <c r="J175" s="70"/>
      <c r="K175" s="124"/>
      <c r="L175" s="109"/>
      <c r="M175" s="117"/>
      <c r="N175" s="98"/>
      <c r="O175" s="7"/>
      <c r="P175" s="7"/>
      <c r="Q175" s="7"/>
    </row>
    <row r="176" spans="1:17" ht="15.75">
      <c r="A176" s="26"/>
      <c r="B176" s="71" t="s">
        <v>132</v>
      </c>
      <c r="C176" s="126"/>
      <c r="D176" s="114"/>
      <c r="E176" s="126"/>
      <c r="F176" s="27"/>
      <c r="G176" s="126"/>
      <c r="H176" s="114"/>
      <c r="I176" s="126"/>
      <c r="J176" s="70"/>
      <c r="K176" s="124"/>
      <c r="L176" s="109"/>
      <c r="M176" s="117"/>
      <c r="N176" s="98"/>
      <c r="O176" s="7"/>
      <c r="P176" s="7"/>
      <c r="Q176" s="7"/>
    </row>
    <row r="177" spans="1:17" ht="15.75">
      <c r="A177" s="26"/>
      <c r="B177" s="27"/>
      <c r="C177" s="27"/>
      <c r="D177" s="27"/>
      <c r="E177" s="27"/>
      <c r="F177" s="27"/>
      <c r="G177" s="27"/>
      <c r="H177" s="69">
        <f>SUM(H171:H175)</f>
        <v>1413</v>
      </c>
      <c r="I177" s="127">
        <f>SUM(I171:I176)</f>
        <v>1</v>
      </c>
      <c r="J177" s="70">
        <f>SUM(J171:J176)</f>
        <v>28725</v>
      </c>
      <c r="K177" s="127">
        <f>SUM(K171:K176)</f>
        <v>0.9999999999999999</v>
      </c>
      <c r="L177" s="27"/>
      <c r="M177" s="27"/>
      <c r="N177" s="128"/>
      <c r="O177" s="129"/>
      <c r="P177" s="129"/>
      <c r="Q177" s="129"/>
    </row>
    <row r="178" spans="1:17" ht="15.75">
      <c r="A178" s="26"/>
      <c r="B178" s="27"/>
      <c r="C178" s="27"/>
      <c r="D178" s="27"/>
      <c r="E178" s="27"/>
      <c r="F178" s="27"/>
      <c r="G178" s="27"/>
      <c r="H178" s="69"/>
      <c r="I178" s="127"/>
      <c r="J178" s="70"/>
      <c r="K178" s="127"/>
      <c r="L178" s="27"/>
      <c r="M178" s="27"/>
      <c r="N178" s="128"/>
      <c r="O178" s="129"/>
      <c r="P178" s="129"/>
      <c r="Q178" s="129"/>
    </row>
    <row r="179" spans="1:17" ht="15.75">
      <c r="A179" s="8"/>
      <c r="B179" s="10"/>
      <c r="C179" s="10"/>
      <c r="D179" s="10"/>
      <c r="E179" s="10"/>
      <c r="F179" s="10"/>
      <c r="G179" s="10"/>
      <c r="H179" s="72"/>
      <c r="I179" s="130"/>
      <c r="J179" s="131"/>
      <c r="K179" s="130"/>
      <c r="L179" s="10"/>
      <c r="M179" s="10"/>
      <c r="N179" s="128"/>
      <c r="O179" s="129"/>
      <c r="P179" s="129"/>
      <c r="Q179" s="129"/>
    </row>
    <row r="180" spans="1:17" ht="15.75">
      <c r="A180" s="132"/>
      <c r="B180" s="17" t="s">
        <v>133</v>
      </c>
      <c r="C180" s="133"/>
      <c r="D180" s="20" t="s">
        <v>148</v>
      </c>
      <c r="E180" s="18"/>
      <c r="F180" s="17" t="s">
        <v>157</v>
      </c>
      <c r="G180" s="134"/>
      <c r="H180" s="134"/>
      <c r="I180" s="15"/>
      <c r="J180" s="15"/>
      <c r="K180" s="15"/>
      <c r="L180" s="15"/>
      <c r="M180" s="15"/>
      <c r="N180" s="128"/>
      <c r="O180" s="129"/>
      <c r="P180" s="129"/>
      <c r="Q180" s="129"/>
    </row>
    <row r="181" spans="1:17" ht="15.75">
      <c r="A181" s="132"/>
      <c r="B181" s="15"/>
      <c r="C181" s="15"/>
      <c r="D181" s="10"/>
      <c r="E181" s="10"/>
      <c r="F181" s="10"/>
      <c r="G181" s="15"/>
      <c r="H181" s="15"/>
      <c r="I181" s="15"/>
      <c r="J181" s="15"/>
      <c r="K181" s="15"/>
      <c r="L181" s="15"/>
      <c r="M181" s="15"/>
      <c r="N181" s="128"/>
      <c r="O181" s="129"/>
      <c r="P181" s="129"/>
      <c r="Q181" s="129"/>
    </row>
    <row r="182" spans="1:17" ht="15.75">
      <c r="A182" s="132"/>
      <c r="B182" s="16" t="s">
        <v>134</v>
      </c>
      <c r="C182" s="135"/>
      <c r="D182" s="136" t="s">
        <v>149</v>
      </c>
      <c r="E182" s="16"/>
      <c r="F182" s="16" t="s">
        <v>158</v>
      </c>
      <c r="G182" s="135"/>
      <c r="H182" s="135"/>
      <c r="I182" s="15"/>
      <c r="J182" s="15"/>
      <c r="K182" s="15"/>
      <c r="L182" s="15"/>
      <c r="M182" s="15"/>
      <c r="N182" s="128"/>
      <c r="O182" s="129"/>
      <c r="P182" s="129"/>
      <c r="Q182" s="129"/>
    </row>
    <row r="183" spans="1:17" ht="15.75">
      <c r="A183" s="132"/>
      <c r="B183" s="16" t="s">
        <v>135</v>
      </c>
      <c r="C183" s="135"/>
      <c r="D183" s="136" t="s">
        <v>197</v>
      </c>
      <c r="E183" s="16"/>
      <c r="F183" s="16" t="s">
        <v>159</v>
      </c>
      <c r="G183" s="135"/>
      <c r="H183" s="135"/>
      <c r="I183" s="15"/>
      <c r="J183" s="15"/>
      <c r="K183" s="15"/>
      <c r="L183" s="15"/>
      <c r="M183" s="15"/>
      <c r="N183" s="98"/>
      <c r="O183" s="129"/>
      <c r="P183" s="129"/>
      <c r="Q183" s="129"/>
    </row>
    <row r="184" spans="1:13" ht="15">
      <c r="A184" s="137"/>
      <c r="B184" s="137"/>
      <c r="C184" s="137"/>
      <c r="D184" s="137"/>
      <c r="E184" s="137"/>
      <c r="F184" s="137"/>
      <c r="G184" s="137"/>
      <c r="H184" s="137"/>
      <c r="I184" s="137"/>
      <c r="J184" s="137"/>
      <c r="K184" s="137"/>
      <c r="L184" s="137"/>
      <c r="M184" s="137"/>
    </row>
  </sheetData>
  <printOptions/>
  <pageMargins left="0.5" right="0.5006944444444444" top="0.30694444444444446" bottom="0.3076388888888889" header="0" footer="0"/>
  <pageSetup orientation="landscape" paperSize="9" scale="65"/>
  <headerFooter alignWithMargins="0">
    <oddFooter>&amp;LHF3 INVESTOR REPORT QTR END SEPTEMBER 2001</oddFooter>
  </headerFooter>
  <rowBreaks count="2" manualBreakCount="2">
    <brk id="45" max="142" man="1"/>
    <brk id="184" max="0" man="1"/>
  </rowBreaks>
</worksheet>
</file>

<file path=xl/worksheets/sheet3.xml><?xml version="1.0" encoding="utf-8"?>
<worksheet xmlns="http://schemas.openxmlformats.org/spreadsheetml/2006/main" xmlns:r="http://schemas.openxmlformats.org/officeDocument/2006/relationships">
  <dimension ref="A1:N184"/>
  <sheetViews>
    <sheetView showOutlineSymbols="0" zoomScale="70" zoomScaleNormal="70" workbookViewId="0" topLeftCell="C1">
      <selection activeCell="M1" sqref="M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77734375" style="1" customWidth="1"/>
    <col min="14" max="16384" width="9.6640625" style="1" customWidth="1"/>
  </cols>
  <sheetData>
    <row r="1" spans="1:14" ht="20.25">
      <c r="A1" s="2"/>
      <c r="B1" s="3" t="s">
        <v>0</v>
      </c>
      <c r="C1" s="4"/>
      <c r="D1" s="5"/>
      <c r="E1" s="5"/>
      <c r="F1" s="5"/>
      <c r="G1" s="5"/>
      <c r="H1" s="5"/>
      <c r="I1" s="5"/>
      <c r="J1" s="5"/>
      <c r="K1" s="5"/>
      <c r="L1" s="5"/>
      <c r="M1" s="5"/>
      <c r="N1" s="138"/>
    </row>
    <row r="2" spans="1:14" ht="15.75">
      <c r="A2" s="8"/>
      <c r="B2" s="9"/>
      <c r="C2" s="9"/>
      <c r="D2" s="10"/>
      <c r="E2" s="10"/>
      <c r="F2" s="10"/>
      <c r="G2" s="10"/>
      <c r="H2" s="10"/>
      <c r="I2" s="10"/>
      <c r="J2" s="10"/>
      <c r="K2" s="10"/>
      <c r="L2" s="10"/>
      <c r="M2" s="10"/>
      <c r="N2" s="138"/>
    </row>
    <row r="3" spans="1:14" ht="15.75">
      <c r="A3" s="11"/>
      <c r="B3" s="12" t="s">
        <v>1</v>
      </c>
      <c r="C3" s="10"/>
      <c r="D3" s="10"/>
      <c r="E3" s="10"/>
      <c r="F3" s="10"/>
      <c r="G3" s="10"/>
      <c r="H3" s="10"/>
      <c r="I3" s="10"/>
      <c r="J3" s="10"/>
      <c r="K3" s="10"/>
      <c r="L3" s="10"/>
      <c r="M3" s="10"/>
      <c r="N3" s="138"/>
    </row>
    <row r="4" spans="1:14" ht="15.75">
      <c r="A4" s="8"/>
      <c r="B4" s="9"/>
      <c r="C4" s="9"/>
      <c r="D4" s="10"/>
      <c r="E4" s="10"/>
      <c r="F4" s="10"/>
      <c r="G4" s="10"/>
      <c r="H4" s="10"/>
      <c r="I4" s="10"/>
      <c r="J4" s="10"/>
      <c r="K4" s="10"/>
      <c r="L4" s="10"/>
      <c r="M4" s="10"/>
      <c r="N4" s="138"/>
    </row>
    <row r="5" spans="1:14" ht="12" customHeight="1">
      <c r="A5" s="8"/>
      <c r="B5" s="13" t="s">
        <v>2</v>
      </c>
      <c r="C5" s="14"/>
      <c r="D5" s="10"/>
      <c r="E5" s="10"/>
      <c r="F5" s="10"/>
      <c r="G5" s="10"/>
      <c r="H5" s="10"/>
      <c r="I5" s="10"/>
      <c r="J5" s="10"/>
      <c r="K5" s="10"/>
      <c r="L5" s="10"/>
      <c r="M5" s="10"/>
      <c r="N5" s="138"/>
    </row>
    <row r="6" spans="1:14" ht="12" customHeight="1">
      <c r="A6" s="8"/>
      <c r="B6" s="13" t="s">
        <v>3</v>
      </c>
      <c r="C6" s="14"/>
      <c r="D6" s="10"/>
      <c r="E6" s="10"/>
      <c r="F6" s="10"/>
      <c r="G6" s="10"/>
      <c r="H6" s="10"/>
      <c r="I6" s="10"/>
      <c r="J6" s="10"/>
      <c r="K6" s="10"/>
      <c r="L6" s="10"/>
      <c r="M6" s="10"/>
      <c r="N6" s="138"/>
    </row>
    <row r="7" spans="1:14" ht="12" customHeight="1">
      <c r="A7" s="8"/>
      <c r="B7" s="13" t="s">
        <v>4</v>
      </c>
      <c r="C7" s="14"/>
      <c r="D7" s="10"/>
      <c r="E7" s="10"/>
      <c r="F7" s="10"/>
      <c r="G7" s="10"/>
      <c r="H7" s="10"/>
      <c r="I7" s="10"/>
      <c r="J7" s="10"/>
      <c r="K7" s="10"/>
      <c r="L7" s="10"/>
      <c r="M7" s="10"/>
      <c r="N7" s="138"/>
    </row>
    <row r="8" spans="1:14" ht="12" customHeight="1">
      <c r="A8" s="8"/>
      <c r="B8" s="13" t="s">
        <v>5</v>
      </c>
      <c r="C8" s="14"/>
      <c r="D8" s="10"/>
      <c r="E8" s="10"/>
      <c r="F8" s="10"/>
      <c r="G8" s="10"/>
      <c r="H8" s="10"/>
      <c r="I8" s="10"/>
      <c r="J8" s="10"/>
      <c r="K8" s="10"/>
      <c r="L8" s="10"/>
      <c r="M8" s="10"/>
      <c r="N8" s="138"/>
    </row>
    <row r="9" spans="1:14" ht="12" customHeight="1">
      <c r="A9" s="8"/>
      <c r="B9" s="15"/>
      <c r="C9" s="14"/>
      <c r="D9" s="10"/>
      <c r="E9" s="10"/>
      <c r="F9" s="10"/>
      <c r="G9" s="10"/>
      <c r="H9" s="10"/>
      <c r="I9" s="10"/>
      <c r="J9" s="10"/>
      <c r="K9" s="10"/>
      <c r="L9" s="10"/>
      <c r="M9" s="10"/>
      <c r="N9" s="138"/>
    </row>
    <row r="10" spans="1:14" ht="15.75">
      <c r="A10" s="8"/>
      <c r="B10" s="13"/>
      <c r="C10" s="14"/>
      <c r="D10" s="16"/>
      <c r="E10" s="16"/>
      <c r="F10" s="10"/>
      <c r="G10" s="10"/>
      <c r="H10" s="10"/>
      <c r="I10" s="10"/>
      <c r="J10" s="10"/>
      <c r="K10" s="10"/>
      <c r="L10" s="10"/>
      <c r="M10" s="10"/>
      <c r="N10" s="138"/>
    </row>
    <row r="11" spans="1:14" ht="15.75">
      <c r="A11" s="8"/>
      <c r="B11" s="16" t="s">
        <v>6</v>
      </c>
      <c r="C11" s="16"/>
      <c r="D11" s="10"/>
      <c r="E11" s="10"/>
      <c r="F11" s="10"/>
      <c r="G11" s="10"/>
      <c r="H11" s="10"/>
      <c r="I11" s="10"/>
      <c r="J11" s="10"/>
      <c r="K11" s="10"/>
      <c r="L11" s="10"/>
      <c r="M11" s="10"/>
      <c r="N11" s="138"/>
    </row>
    <row r="12" spans="1:14" ht="15.75">
      <c r="A12" s="8"/>
      <c r="B12" s="16"/>
      <c r="C12" s="16"/>
      <c r="D12" s="10"/>
      <c r="E12" s="10"/>
      <c r="F12" s="10"/>
      <c r="G12" s="10"/>
      <c r="H12" s="10"/>
      <c r="I12" s="10"/>
      <c r="J12" s="10"/>
      <c r="K12" s="10"/>
      <c r="L12" s="10"/>
      <c r="M12" s="10"/>
      <c r="N12" s="138"/>
    </row>
    <row r="13" spans="1:14" ht="15.75">
      <c r="A13" s="2"/>
      <c r="B13" s="5"/>
      <c r="C13" s="5"/>
      <c r="D13" s="5"/>
      <c r="E13" s="5"/>
      <c r="F13" s="5"/>
      <c r="G13" s="5"/>
      <c r="H13" s="5"/>
      <c r="I13" s="5"/>
      <c r="J13" s="5"/>
      <c r="K13" s="5"/>
      <c r="L13" s="5"/>
      <c r="M13" s="5"/>
      <c r="N13" s="138"/>
    </row>
    <row r="14" spans="1:14" ht="15.75">
      <c r="A14" s="8"/>
      <c r="B14" s="17" t="s">
        <v>7</v>
      </c>
      <c r="C14" s="17"/>
      <c r="D14" s="18"/>
      <c r="E14" s="18"/>
      <c r="F14" s="18"/>
      <c r="G14" s="18"/>
      <c r="H14" s="18"/>
      <c r="I14" s="18"/>
      <c r="J14" s="18"/>
      <c r="K14" s="18"/>
      <c r="L14" s="19" t="s">
        <v>182</v>
      </c>
      <c r="M14" s="10"/>
      <c r="N14" s="138"/>
    </row>
    <row r="15" spans="1:14" ht="15.75">
      <c r="A15" s="8"/>
      <c r="B15" s="17" t="s">
        <v>8</v>
      </c>
      <c r="C15" s="17"/>
      <c r="D15" s="18"/>
      <c r="E15" s="18"/>
      <c r="F15" s="18"/>
      <c r="G15" s="18"/>
      <c r="H15" s="18"/>
      <c r="I15" s="18"/>
      <c r="J15" s="18"/>
      <c r="K15" s="18"/>
      <c r="L15" s="20" t="s">
        <v>183</v>
      </c>
      <c r="M15" s="10"/>
      <c r="N15" s="138"/>
    </row>
    <row r="16" spans="1:14" ht="15.75">
      <c r="A16" s="8"/>
      <c r="B16" s="17" t="s">
        <v>9</v>
      </c>
      <c r="C16" s="17"/>
      <c r="D16" s="18"/>
      <c r="E16" s="18"/>
      <c r="F16" s="18"/>
      <c r="G16" s="18"/>
      <c r="H16" s="18"/>
      <c r="I16" s="18"/>
      <c r="J16" s="18"/>
      <c r="K16" s="18"/>
      <c r="L16" s="20" t="s">
        <v>199</v>
      </c>
      <c r="M16" s="10"/>
      <c r="N16" s="138"/>
    </row>
    <row r="17" spans="1:14" ht="15.75">
      <c r="A17" s="8"/>
      <c r="B17" s="10"/>
      <c r="C17" s="10"/>
      <c r="D17" s="10"/>
      <c r="E17" s="10"/>
      <c r="F17" s="10"/>
      <c r="G17" s="10"/>
      <c r="H17" s="10"/>
      <c r="I17" s="10"/>
      <c r="J17" s="10"/>
      <c r="K17" s="10"/>
      <c r="L17" s="21"/>
      <c r="M17" s="10"/>
      <c r="N17" s="138"/>
    </row>
    <row r="18" spans="1:14" ht="15.75">
      <c r="A18" s="8"/>
      <c r="B18" s="22" t="s">
        <v>10</v>
      </c>
      <c r="C18" s="10"/>
      <c r="D18" s="10"/>
      <c r="E18" s="10"/>
      <c r="F18" s="10"/>
      <c r="G18" s="10"/>
      <c r="H18" s="10"/>
      <c r="I18" s="10"/>
      <c r="J18" s="21" t="s">
        <v>168</v>
      </c>
      <c r="K18" s="10"/>
      <c r="L18" s="15"/>
      <c r="M18" s="10"/>
      <c r="N18" s="138"/>
    </row>
    <row r="19" spans="1:14" ht="15.75">
      <c r="A19" s="8"/>
      <c r="B19" s="10"/>
      <c r="C19" s="10"/>
      <c r="D19" s="10"/>
      <c r="E19" s="10"/>
      <c r="F19" s="10"/>
      <c r="G19" s="10"/>
      <c r="H19" s="10"/>
      <c r="I19" s="10"/>
      <c r="J19" s="10"/>
      <c r="K19" s="10"/>
      <c r="L19" s="23"/>
      <c r="M19" s="10"/>
      <c r="N19" s="138"/>
    </row>
    <row r="20" spans="1:14" ht="15.75">
      <c r="A20" s="8"/>
      <c r="B20" s="10"/>
      <c r="C20" s="24" t="s">
        <v>136</v>
      </c>
      <c r="D20" s="25" t="s">
        <v>140</v>
      </c>
      <c r="E20" s="25"/>
      <c r="F20" s="25" t="s">
        <v>151</v>
      </c>
      <c r="G20" s="25"/>
      <c r="H20" s="25" t="s">
        <v>160</v>
      </c>
      <c r="I20" s="25"/>
      <c r="J20" s="25" t="s">
        <v>169</v>
      </c>
      <c r="K20" s="15"/>
      <c r="L20" s="15"/>
      <c r="M20" s="10"/>
      <c r="N20" s="138"/>
    </row>
    <row r="21" spans="1:14" ht="15.75">
      <c r="A21" s="26"/>
      <c r="B21" s="27" t="s">
        <v>11</v>
      </c>
      <c r="C21" s="28" t="s">
        <v>137</v>
      </c>
      <c r="D21" s="29" t="s">
        <v>141</v>
      </c>
      <c r="E21" s="29"/>
      <c r="F21" s="29" t="s">
        <v>141</v>
      </c>
      <c r="G21" s="29"/>
      <c r="H21" s="29" t="s">
        <v>141</v>
      </c>
      <c r="I21" s="29"/>
      <c r="J21" s="29" t="s">
        <v>170</v>
      </c>
      <c r="K21" s="30"/>
      <c r="L21" s="30"/>
      <c r="M21" s="27"/>
      <c r="N21" s="138"/>
    </row>
    <row r="22" spans="1:14" ht="15.75">
      <c r="A22" s="26"/>
      <c r="B22" s="31" t="s">
        <v>12</v>
      </c>
      <c r="C22" s="31"/>
      <c r="D22" s="32" t="s">
        <v>141</v>
      </c>
      <c r="E22" s="32"/>
      <c r="F22" s="32" t="s">
        <v>141</v>
      </c>
      <c r="G22" s="32"/>
      <c r="H22" s="32" t="s">
        <v>141</v>
      </c>
      <c r="I22" s="32"/>
      <c r="J22" s="32" t="s">
        <v>170</v>
      </c>
      <c r="K22" s="33"/>
      <c r="L22" s="33"/>
      <c r="M22" s="27"/>
      <c r="N22" s="138"/>
    </row>
    <row r="23" spans="1:14" ht="15.75">
      <c r="A23" s="26"/>
      <c r="B23" s="27" t="s">
        <v>13</v>
      </c>
      <c r="C23" s="27"/>
      <c r="D23" s="34" t="s">
        <v>142</v>
      </c>
      <c r="E23" s="29"/>
      <c r="F23" s="34" t="s">
        <v>152</v>
      </c>
      <c r="G23" s="29"/>
      <c r="H23" s="34" t="s">
        <v>161</v>
      </c>
      <c r="I23" s="29"/>
      <c r="J23" s="34" t="s">
        <v>171</v>
      </c>
      <c r="K23" s="30"/>
      <c r="L23" s="30"/>
      <c r="M23" s="27"/>
      <c r="N23" s="138"/>
    </row>
    <row r="24" spans="1:14" ht="15.75">
      <c r="A24" s="26"/>
      <c r="B24" s="27"/>
      <c r="C24" s="27"/>
      <c r="D24" s="29"/>
      <c r="E24" s="29"/>
      <c r="F24" s="29"/>
      <c r="G24" s="29"/>
      <c r="H24" s="29"/>
      <c r="I24" s="29"/>
      <c r="J24" s="29"/>
      <c r="K24" s="30"/>
      <c r="L24" s="30"/>
      <c r="M24" s="27"/>
      <c r="N24" s="138"/>
    </row>
    <row r="25" spans="1:14" ht="13.5" customHeight="1">
      <c r="A25" s="35"/>
      <c r="B25" s="36" t="s">
        <v>14</v>
      </c>
      <c r="C25" s="36"/>
      <c r="D25" s="37">
        <v>52000</v>
      </c>
      <c r="E25" s="38"/>
      <c r="F25" s="37">
        <v>38000</v>
      </c>
      <c r="G25" s="37"/>
      <c r="H25" s="37">
        <v>38250</v>
      </c>
      <c r="I25" s="37"/>
      <c r="J25" s="37">
        <v>6750</v>
      </c>
      <c r="K25" s="39"/>
      <c r="L25" s="37">
        <f>SUM(D25:J25)</f>
        <v>135000</v>
      </c>
      <c r="M25" s="40"/>
      <c r="N25" s="138"/>
    </row>
    <row r="26" spans="1:14" ht="13.5" customHeight="1">
      <c r="A26" s="35"/>
      <c r="B26" s="36" t="s">
        <v>15</v>
      </c>
      <c r="C26" s="43">
        <v>0.715687</v>
      </c>
      <c r="D26" s="37">
        <v>0</v>
      </c>
      <c r="E26" s="38"/>
      <c r="F26" s="37">
        <v>0</v>
      </c>
      <c r="G26" s="37"/>
      <c r="H26" s="37">
        <f>38250*C26</f>
        <v>27375.027749999997</v>
      </c>
      <c r="I26" s="37"/>
      <c r="J26" s="37">
        <f>6750*C29</f>
        <v>1440.74025</v>
      </c>
      <c r="K26" s="39"/>
      <c r="L26" s="37">
        <f>SUM(D26:J26)</f>
        <v>28815.767999999996</v>
      </c>
      <c r="M26" s="40"/>
      <c r="N26" s="138"/>
    </row>
    <row r="27" spans="1:14" ht="13.5" customHeight="1">
      <c r="A27" s="44"/>
      <c r="B27" s="45" t="s">
        <v>16</v>
      </c>
      <c r="C27" s="43">
        <v>0.664515</v>
      </c>
      <c r="D27" s="46">
        <v>0</v>
      </c>
      <c r="E27" s="47"/>
      <c r="F27" s="46">
        <v>0</v>
      </c>
      <c r="G27" s="46"/>
      <c r="H27" s="46">
        <f>38250*C27</f>
        <v>25417.69875</v>
      </c>
      <c r="I27" s="46"/>
      <c r="J27" s="46">
        <f>6750*C30</f>
        <v>1337.6947499999999</v>
      </c>
      <c r="K27" s="48"/>
      <c r="L27" s="46">
        <f>SUM(D27:J27)</f>
        <v>26755.3935</v>
      </c>
      <c r="M27" s="40"/>
      <c r="N27" s="138"/>
    </row>
    <row r="28" spans="1:14" ht="13.5" customHeight="1">
      <c r="A28" s="35"/>
      <c r="B28" s="36" t="s">
        <v>17</v>
      </c>
      <c r="C28" s="36"/>
      <c r="D28" s="49" t="s">
        <v>143</v>
      </c>
      <c r="E28" s="36"/>
      <c r="F28" s="49" t="s">
        <v>153</v>
      </c>
      <c r="G28" s="49"/>
      <c r="H28" s="49" t="s">
        <v>162</v>
      </c>
      <c r="I28" s="49"/>
      <c r="J28" s="49" t="s">
        <v>172</v>
      </c>
      <c r="K28" s="50"/>
      <c r="L28" s="50"/>
      <c r="M28" s="36"/>
      <c r="N28" s="138"/>
    </row>
    <row r="29" spans="1:14" ht="15.75">
      <c r="A29" s="26"/>
      <c r="B29" s="27" t="s">
        <v>18</v>
      </c>
      <c r="C29" s="43">
        <v>0.213443</v>
      </c>
      <c r="D29" s="51" t="s">
        <v>144</v>
      </c>
      <c r="E29" s="27"/>
      <c r="F29" s="51" t="s">
        <v>144</v>
      </c>
      <c r="G29" s="52"/>
      <c r="H29" s="51">
        <v>0.065025</v>
      </c>
      <c r="I29" s="52"/>
      <c r="J29" s="51">
        <v>0.070775</v>
      </c>
      <c r="K29" s="30"/>
      <c r="L29" s="52">
        <f>SUMPRODUCT(D29:J29,D26:J26)/L26</f>
        <v>0.06531249039197914</v>
      </c>
      <c r="M29" s="27"/>
      <c r="N29" s="138"/>
    </row>
    <row r="30" spans="1:14" ht="15.75">
      <c r="A30" s="26"/>
      <c r="B30" s="27" t="s">
        <v>19</v>
      </c>
      <c r="C30" s="43">
        <v>0.198177</v>
      </c>
      <c r="D30" s="51" t="s">
        <v>144</v>
      </c>
      <c r="E30" s="27"/>
      <c r="F30" s="51" t="s">
        <v>144</v>
      </c>
      <c r="G30" s="52"/>
      <c r="H30" s="51">
        <v>0.0654984</v>
      </c>
      <c r="I30" s="52"/>
      <c r="J30" s="51">
        <v>0.0712484</v>
      </c>
      <c r="K30" s="30"/>
      <c r="L30" s="30"/>
      <c r="M30" s="27"/>
      <c r="N30" s="138"/>
    </row>
    <row r="31" spans="1:14" ht="15.75">
      <c r="A31" s="26"/>
      <c r="B31" s="27" t="s">
        <v>20</v>
      </c>
      <c r="C31" s="27"/>
      <c r="D31" s="34" t="s">
        <v>145</v>
      </c>
      <c r="E31" s="27"/>
      <c r="F31" s="34" t="s">
        <v>154</v>
      </c>
      <c r="G31" s="34"/>
      <c r="H31" s="34" t="s">
        <v>163</v>
      </c>
      <c r="I31" s="34"/>
      <c r="J31" s="34" t="s">
        <v>163</v>
      </c>
      <c r="K31" s="30"/>
      <c r="L31" s="30"/>
      <c r="M31" s="27"/>
      <c r="N31" s="138"/>
    </row>
    <row r="32" spans="1:14" ht="15.75">
      <c r="A32" s="26"/>
      <c r="B32" s="27" t="s">
        <v>21</v>
      </c>
      <c r="C32" s="27"/>
      <c r="D32" s="34" t="s">
        <v>145</v>
      </c>
      <c r="E32" s="27"/>
      <c r="F32" s="34" t="s">
        <v>154</v>
      </c>
      <c r="G32" s="34"/>
      <c r="H32" s="34" t="s">
        <v>163</v>
      </c>
      <c r="I32" s="34"/>
      <c r="J32" s="34" t="s">
        <v>163</v>
      </c>
      <c r="K32" s="30"/>
      <c r="L32" s="30"/>
      <c r="M32" s="27"/>
      <c r="N32" s="138"/>
    </row>
    <row r="33" spans="1:14" ht="15.75">
      <c r="A33" s="26"/>
      <c r="B33" s="27" t="s">
        <v>22</v>
      </c>
      <c r="C33" s="27"/>
      <c r="D33" s="34" t="s">
        <v>146</v>
      </c>
      <c r="E33" s="27"/>
      <c r="F33" s="34" t="s">
        <v>155</v>
      </c>
      <c r="G33" s="34"/>
      <c r="H33" s="34" t="s">
        <v>155</v>
      </c>
      <c r="I33" s="34"/>
      <c r="J33" s="34" t="s">
        <v>173</v>
      </c>
      <c r="K33" s="30"/>
      <c r="L33" s="30"/>
      <c r="M33" s="27"/>
      <c r="N33" s="138"/>
    </row>
    <row r="34" spans="1:14" ht="15.75">
      <c r="A34" s="26"/>
      <c r="B34" s="27"/>
      <c r="C34" s="27"/>
      <c r="D34" s="53"/>
      <c r="E34" s="53"/>
      <c r="F34" s="27"/>
      <c r="G34" s="53"/>
      <c r="H34" s="53"/>
      <c r="I34" s="53"/>
      <c r="J34" s="53"/>
      <c r="K34" s="53"/>
      <c r="L34" s="53"/>
      <c r="M34" s="27"/>
      <c r="N34" s="138"/>
    </row>
    <row r="35" spans="1:14" ht="15.75">
      <c r="A35" s="26"/>
      <c r="B35" s="27" t="s">
        <v>23</v>
      </c>
      <c r="C35" s="27"/>
      <c r="D35" s="27"/>
      <c r="E35" s="27"/>
      <c r="F35" s="27"/>
      <c r="G35" s="27"/>
      <c r="H35" s="27"/>
      <c r="I35" s="27"/>
      <c r="J35" s="27"/>
      <c r="K35" s="27"/>
      <c r="L35" s="52">
        <f>J25/(D25+F25+H25)</f>
        <v>0.05263157894736842</v>
      </c>
      <c r="M35" s="27"/>
      <c r="N35" s="138"/>
    </row>
    <row r="36" spans="1:14" ht="15.75">
      <c r="A36" s="26"/>
      <c r="B36" s="27" t="s">
        <v>24</v>
      </c>
      <c r="C36" s="27"/>
      <c r="D36" s="27"/>
      <c r="E36" s="27"/>
      <c r="F36" s="27"/>
      <c r="G36" s="27"/>
      <c r="H36" s="27"/>
      <c r="I36" s="27"/>
      <c r="J36" s="27"/>
      <c r="K36" s="27"/>
      <c r="L36" s="52">
        <f>J27/H27</f>
        <v>0.05262847605352156</v>
      </c>
      <c r="M36" s="27"/>
      <c r="N36" s="138"/>
    </row>
    <row r="37" spans="1:14" ht="15.75">
      <c r="A37" s="26"/>
      <c r="B37" s="27" t="s">
        <v>25</v>
      </c>
      <c r="C37" s="27"/>
      <c r="D37" s="27"/>
      <c r="E37" s="27"/>
      <c r="F37" s="27"/>
      <c r="G37" s="27"/>
      <c r="H37" s="27"/>
      <c r="I37" s="27"/>
      <c r="J37" s="34"/>
      <c r="K37" s="34"/>
      <c r="L37" s="54" t="s">
        <v>185</v>
      </c>
      <c r="M37" s="27"/>
      <c r="N37" s="138"/>
    </row>
    <row r="38" spans="1:14" ht="15.75">
      <c r="A38" s="26"/>
      <c r="B38" s="27"/>
      <c r="C38" s="27"/>
      <c r="D38" s="27"/>
      <c r="E38" s="27"/>
      <c r="F38" s="27"/>
      <c r="G38" s="27"/>
      <c r="H38" s="27"/>
      <c r="I38" s="27"/>
      <c r="J38" s="27"/>
      <c r="K38" s="27"/>
      <c r="L38" s="55"/>
      <c r="M38" s="27"/>
      <c r="N38" s="138"/>
    </row>
    <row r="39" spans="1:14" ht="15.75">
      <c r="A39" s="26"/>
      <c r="B39" s="27" t="s">
        <v>26</v>
      </c>
      <c r="C39" s="27"/>
      <c r="D39" s="27"/>
      <c r="E39" s="27"/>
      <c r="F39" s="27"/>
      <c r="G39" s="27"/>
      <c r="H39" s="27"/>
      <c r="I39" s="27"/>
      <c r="J39" s="34"/>
      <c r="K39" s="34"/>
      <c r="L39" s="34" t="s">
        <v>186</v>
      </c>
      <c r="M39" s="27"/>
      <c r="N39" s="138"/>
    </row>
    <row r="40" spans="1:14" ht="15.75">
      <c r="A40" s="56"/>
      <c r="B40" s="31" t="s">
        <v>27</v>
      </c>
      <c r="C40" s="31"/>
      <c r="D40" s="31"/>
      <c r="E40" s="31"/>
      <c r="F40" s="31"/>
      <c r="G40" s="31"/>
      <c r="H40" s="31"/>
      <c r="I40" s="31"/>
      <c r="J40" s="57"/>
      <c r="K40" s="57"/>
      <c r="L40" s="58">
        <v>36889</v>
      </c>
      <c r="M40" s="31"/>
      <c r="N40" s="138"/>
    </row>
    <row r="41" spans="1:14" ht="15.75">
      <c r="A41" s="26"/>
      <c r="B41" s="27" t="s">
        <v>28</v>
      </c>
      <c r="C41" s="27"/>
      <c r="D41" s="27"/>
      <c r="E41" s="27"/>
      <c r="F41" s="27"/>
      <c r="G41" s="27"/>
      <c r="H41" s="27"/>
      <c r="I41" s="27">
        <f>L41-J41+1</f>
        <v>91</v>
      </c>
      <c r="J41" s="60">
        <v>36707</v>
      </c>
      <c r="K41" s="61"/>
      <c r="L41" s="60">
        <v>36797</v>
      </c>
      <c r="M41" s="27"/>
      <c r="N41" s="138"/>
    </row>
    <row r="42" spans="1:14" ht="15.75">
      <c r="A42" s="26"/>
      <c r="B42" s="27" t="s">
        <v>29</v>
      </c>
      <c r="C42" s="27"/>
      <c r="D42" s="27"/>
      <c r="E42" s="27"/>
      <c r="F42" s="27"/>
      <c r="G42" s="27"/>
      <c r="H42" s="27"/>
      <c r="I42" s="27">
        <f>L42-J42+1</f>
        <v>91</v>
      </c>
      <c r="J42" s="60">
        <v>36798</v>
      </c>
      <c r="K42" s="61"/>
      <c r="L42" s="60">
        <v>36888</v>
      </c>
      <c r="M42" s="27"/>
      <c r="N42" s="138"/>
    </row>
    <row r="43" spans="1:14" ht="15.75">
      <c r="A43" s="26"/>
      <c r="B43" s="27" t="s">
        <v>30</v>
      </c>
      <c r="C43" s="27"/>
      <c r="D43" s="27"/>
      <c r="E43" s="27"/>
      <c r="F43" s="27"/>
      <c r="G43" s="27"/>
      <c r="H43" s="27"/>
      <c r="I43" s="27"/>
      <c r="J43" s="60"/>
      <c r="K43" s="61"/>
      <c r="L43" s="60" t="s">
        <v>187</v>
      </c>
      <c r="M43" s="27"/>
      <c r="N43" s="138"/>
    </row>
    <row r="44" spans="1:14" ht="15.75">
      <c r="A44" s="26"/>
      <c r="B44" s="27" t="s">
        <v>31</v>
      </c>
      <c r="C44" s="27"/>
      <c r="D44" s="27"/>
      <c r="E44" s="27"/>
      <c r="F44" s="27"/>
      <c r="G44" s="27"/>
      <c r="H44" s="27"/>
      <c r="I44" s="27"/>
      <c r="J44" s="60"/>
      <c r="K44" s="61"/>
      <c r="L44" s="60">
        <v>36880</v>
      </c>
      <c r="M44" s="27"/>
      <c r="N44" s="138"/>
    </row>
    <row r="45" spans="1:14" ht="15.75">
      <c r="A45" s="26"/>
      <c r="B45" s="27"/>
      <c r="C45" s="27"/>
      <c r="D45" s="27"/>
      <c r="E45" s="27"/>
      <c r="F45" s="27"/>
      <c r="G45" s="27"/>
      <c r="H45" s="27"/>
      <c r="I45" s="27"/>
      <c r="J45" s="27"/>
      <c r="K45" s="27"/>
      <c r="L45" s="62"/>
      <c r="M45" s="27"/>
      <c r="N45" s="138"/>
    </row>
    <row r="46" spans="1:14" ht="15.75">
      <c r="A46" s="2"/>
      <c r="B46" s="5"/>
      <c r="C46" s="5"/>
      <c r="D46" s="5"/>
      <c r="E46" s="5"/>
      <c r="F46" s="5"/>
      <c r="G46" s="5"/>
      <c r="H46" s="5"/>
      <c r="I46" s="5"/>
      <c r="J46" s="5"/>
      <c r="K46" s="5"/>
      <c r="L46" s="63"/>
      <c r="M46" s="5"/>
      <c r="N46" s="138"/>
    </row>
    <row r="47" spans="1:14" ht="15.75">
      <c r="A47" s="8"/>
      <c r="B47" s="64" t="s">
        <v>32</v>
      </c>
      <c r="C47" s="16"/>
      <c r="D47" s="10"/>
      <c r="E47" s="10"/>
      <c r="F47" s="10"/>
      <c r="G47" s="10"/>
      <c r="H47" s="10"/>
      <c r="I47" s="10"/>
      <c r="J47" s="10"/>
      <c r="K47" s="10"/>
      <c r="L47" s="65"/>
      <c r="M47" s="10"/>
      <c r="N47" s="138"/>
    </row>
    <row r="48" spans="1:14" ht="15.75">
      <c r="A48" s="8"/>
      <c r="B48" s="16"/>
      <c r="C48" s="16"/>
      <c r="D48" s="10"/>
      <c r="E48" s="10"/>
      <c r="F48" s="10"/>
      <c r="G48" s="10"/>
      <c r="H48" s="10"/>
      <c r="I48" s="10"/>
      <c r="J48" s="10"/>
      <c r="K48" s="10"/>
      <c r="L48" s="65"/>
      <c r="M48" s="10"/>
      <c r="N48" s="138"/>
    </row>
    <row r="49" spans="1:14" ht="63">
      <c r="A49" s="8"/>
      <c r="B49" s="66" t="s">
        <v>33</v>
      </c>
      <c r="C49" s="67" t="s">
        <v>138</v>
      </c>
      <c r="D49" s="67" t="s">
        <v>147</v>
      </c>
      <c r="E49" s="67"/>
      <c r="F49" s="67" t="s">
        <v>156</v>
      </c>
      <c r="G49" s="67"/>
      <c r="H49" s="67" t="s">
        <v>164</v>
      </c>
      <c r="I49" s="67"/>
      <c r="J49" s="67" t="s">
        <v>174</v>
      </c>
      <c r="K49" s="67"/>
      <c r="L49" s="68" t="s">
        <v>188</v>
      </c>
      <c r="M49" s="10"/>
      <c r="N49" s="138"/>
    </row>
    <row r="50" spans="1:14" ht="15.75">
      <c r="A50" s="26"/>
      <c r="B50" s="27" t="s">
        <v>34</v>
      </c>
      <c r="C50" s="69">
        <v>132263</v>
      </c>
      <c r="D50" s="70">
        <v>28725</v>
      </c>
      <c r="E50" s="69"/>
      <c r="F50" s="69">
        <f>1969+4+1</f>
        <v>1974</v>
      </c>
      <c r="G50" s="69"/>
      <c r="H50" s="69">
        <v>0</v>
      </c>
      <c r="I50" s="69"/>
      <c r="J50" s="69">
        <v>0</v>
      </c>
      <c r="K50" s="69"/>
      <c r="L50" s="70">
        <f>D50-F50+H50-J50</f>
        <v>26751</v>
      </c>
      <c r="M50" s="27"/>
      <c r="N50" s="138"/>
    </row>
    <row r="51" spans="1:14" ht="15.75">
      <c r="A51" s="26"/>
      <c r="B51" s="27" t="s">
        <v>35</v>
      </c>
      <c r="C51" s="69">
        <v>0</v>
      </c>
      <c r="D51" s="69">
        <v>0</v>
      </c>
      <c r="E51" s="69"/>
      <c r="F51" s="69">
        <v>0</v>
      </c>
      <c r="G51" s="69"/>
      <c r="H51" s="69">
        <v>0</v>
      </c>
      <c r="I51" s="69"/>
      <c r="J51" s="69">
        <v>0</v>
      </c>
      <c r="K51" s="69"/>
      <c r="L51" s="70">
        <f>D51-F51</f>
        <v>0</v>
      </c>
      <c r="M51" s="27"/>
      <c r="N51" s="138"/>
    </row>
    <row r="52" spans="1:14" ht="15.75">
      <c r="A52" s="26"/>
      <c r="B52" s="27"/>
      <c r="C52" s="69"/>
      <c r="D52" s="69"/>
      <c r="E52" s="69"/>
      <c r="F52" s="69"/>
      <c r="G52" s="69"/>
      <c r="H52" s="69"/>
      <c r="I52" s="69"/>
      <c r="J52" s="69"/>
      <c r="K52" s="69"/>
      <c r="L52" s="70"/>
      <c r="M52" s="27"/>
      <c r="N52" s="138"/>
    </row>
    <row r="53" spans="1:14" ht="15.75">
      <c r="A53" s="26"/>
      <c r="B53" s="27" t="s">
        <v>36</v>
      </c>
      <c r="C53" s="69">
        <f>SUM(C50:C52)</f>
        <v>132263</v>
      </c>
      <c r="D53" s="69">
        <f>SUM(D50:D52)</f>
        <v>28725</v>
      </c>
      <c r="E53" s="69"/>
      <c r="F53" s="69">
        <f>SUM(F50:F52)</f>
        <v>1974</v>
      </c>
      <c r="G53" s="69"/>
      <c r="H53" s="69">
        <f>SUM(H50:H52)</f>
        <v>0</v>
      </c>
      <c r="I53" s="69"/>
      <c r="J53" s="69">
        <f>SUM(J50:J52)</f>
        <v>0</v>
      </c>
      <c r="K53" s="69"/>
      <c r="L53" s="71">
        <f>SUM(L50:L52)</f>
        <v>26751</v>
      </c>
      <c r="M53" s="27"/>
      <c r="N53" s="138"/>
    </row>
    <row r="54" spans="1:14" ht="15.75">
      <c r="A54" s="26"/>
      <c r="B54" s="27"/>
      <c r="C54" s="69"/>
      <c r="D54" s="69"/>
      <c r="E54" s="69"/>
      <c r="F54" s="69"/>
      <c r="G54" s="69"/>
      <c r="H54" s="69"/>
      <c r="I54" s="69"/>
      <c r="J54" s="69"/>
      <c r="K54" s="69"/>
      <c r="L54" s="71"/>
      <c r="M54" s="27"/>
      <c r="N54" s="138"/>
    </row>
    <row r="55" spans="1:14" ht="15.75">
      <c r="A55" s="8"/>
      <c r="B55" s="12" t="s">
        <v>37</v>
      </c>
      <c r="C55" s="72"/>
      <c r="D55" s="72"/>
      <c r="E55" s="72"/>
      <c r="F55" s="72"/>
      <c r="G55" s="72"/>
      <c r="H55" s="72"/>
      <c r="I55" s="72"/>
      <c r="J55" s="72"/>
      <c r="K55" s="72"/>
      <c r="L55" s="73"/>
      <c r="M55" s="10"/>
      <c r="N55" s="138"/>
    </row>
    <row r="56" spans="1:14" ht="15.75">
      <c r="A56" s="8"/>
      <c r="B56" s="10"/>
      <c r="C56" s="72"/>
      <c r="D56" s="72"/>
      <c r="E56" s="72"/>
      <c r="F56" s="72"/>
      <c r="G56" s="72"/>
      <c r="H56" s="72"/>
      <c r="I56" s="72"/>
      <c r="J56" s="72"/>
      <c r="K56" s="72"/>
      <c r="L56" s="73"/>
      <c r="M56" s="10"/>
      <c r="N56" s="138"/>
    </row>
    <row r="57" spans="1:14" ht="15.75">
      <c r="A57" s="26"/>
      <c r="B57" s="27" t="s">
        <v>34</v>
      </c>
      <c r="C57" s="69"/>
      <c r="D57" s="69"/>
      <c r="E57" s="69"/>
      <c r="F57" s="69"/>
      <c r="G57" s="69"/>
      <c r="H57" s="69"/>
      <c r="I57" s="69"/>
      <c r="J57" s="69"/>
      <c r="K57" s="69"/>
      <c r="L57" s="71"/>
      <c r="M57" s="27"/>
      <c r="N57" s="138"/>
    </row>
    <row r="58" spans="1:14" ht="15.75">
      <c r="A58" s="26"/>
      <c r="B58" s="27" t="s">
        <v>35</v>
      </c>
      <c r="C58" s="69"/>
      <c r="D58" s="69"/>
      <c r="E58" s="69"/>
      <c r="F58" s="69"/>
      <c r="G58" s="69"/>
      <c r="H58" s="69"/>
      <c r="I58" s="69"/>
      <c r="J58" s="69"/>
      <c r="K58" s="69"/>
      <c r="L58" s="71"/>
      <c r="M58" s="27"/>
      <c r="N58" s="138"/>
    </row>
    <row r="59" spans="1:14" ht="15.75">
      <c r="A59" s="26"/>
      <c r="B59" s="27"/>
      <c r="C59" s="69"/>
      <c r="D59" s="69"/>
      <c r="E59" s="69"/>
      <c r="F59" s="69"/>
      <c r="G59" s="69"/>
      <c r="H59" s="69"/>
      <c r="I59" s="69"/>
      <c r="J59" s="69"/>
      <c r="K59" s="69"/>
      <c r="L59" s="71"/>
      <c r="M59" s="27"/>
      <c r="N59" s="138"/>
    </row>
    <row r="60" spans="1:14" ht="15.75">
      <c r="A60" s="26"/>
      <c r="B60" s="27" t="s">
        <v>36</v>
      </c>
      <c r="C60" s="69"/>
      <c r="D60" s="69"/>
      <c r="E60" s="69"/>
      <c r="F60" s="69"/>
      <c r="G60" s="69"/>
      <c r="H60" s="69"/>
      <c r="I60" s="69"/>
      <c r="J60" s="69"/>
      <c r="K60" s="69"/>
      <c r="L60" s="69"/>
      <c r="M60" s="27"/>
      <c r="N60" s="138"/>
    </row>
    <row r="61" spans="1:14" ht="15.75">
      <c r="A61" s="26"/>
      <c r="B61" s="27"/>
      <c r="C61" s="69"/>
      <c r="D61" s="69"/>
      <c r="E61" s="69"/>
      <c r="F61" s="69"/>
      <c r="G61" s="69"/>
      <c r="H61" s="69"/>
      <c r="I61" s="69"/>
      <c r="J61" s="69"/>
      <c r="K61" s="69"/>
      <c r="L61" s="69"/>
      <c r="M61" s="27"/>
      <c r="N61" s="138"/>
    </row>
    <row r="62" spans="1:14" ht="15.75">
      <c r="A62" s="26"/>
      <c r="B62" s="27" t="s">
        <v>38</v>
      </c>
      <c r="C62" s="69"/>
      <c r="D62" s="69">
        <v>0</v>
      </c>
      <c r="E62" s="69"/>
      <c r="F62" s="69"/>
      <c r="G62" s="69"/>
      <c r="H62" s="69"/>
      <c r="I62" s="69"/>
      <c r="J62" s="69"/>
      <c r="K62" s="69"/>
      <c r="L62" s="70">
        <f>D62-F62+H62-J62</f>
        <v>0</v>
      </c>
      <c r="M62" s="27"/>
      <c r="N62" s="138"/>
    </row>
    <row r="63" spans="1:14" ht="15.75">
      <c r="A63" s="26"/>
      <c r="B63" s="27" t="s">
        <v>39</v>
      </c>
      <c r="C63" s="69">
        <v>2737</v>
      </c>
      <c r="D63" s="69">
        <v>0</v>
      </c>
      <c r="E63" s="69"/>
      <c r="F63" s="69"/>
      <c r="G63" s="69"/>
      <c r="H63" s="69"/>
      <c r="I63" s="69"/>
      <c r="J63" s="69"/>
      <c r="K63" s="69"/>
      <c r="L63" s="71">
        <v>0</v>
      </c>
      <c r="M63" s="27"/>
      <c r="N63" s="138"/>
    </row>
    <row r="64" spans="1:14" ht="15.75">
      <c r="A64" s="26"/>
      <c r="B64" s="27" t="s">
        <v>40</v>
      </c>
      <c r="C64" s="69">
        <v>0</v>
      </c>
      <c r="D64" s="69">
        <v>91</v>
      </c>
      <c r="E64" s="69"/>
      <c r="F64" s="69"/>
      <c r="G64" s="69"/>
      <c r="H64" s="69"/>
      <c r="I64" s="69"/>
      <c r="J64" s="69"/>
      <c r="K64" s="69"/>
      <c r="L64" s="71">
        <v>4</v>
      </c>
      <c r="M64" s="27"/>
      <c r="N64" s="138"/>
    </row>
    <row r="65" spans="1:14" ht="15.75">
      <c r="A65" s="26"/>
      <c r="B65" s="27" t="s">
        <v>41</v>
      </c>
      <c r="C65" s="71">
        <f>SUM(C53:C64)</f>
        <v>135000</v>
      </c>
      <c r="D65" s="71">
        <f>SUM(D53:D64)</f>
        <v>28816</v>
      </c>
      <c r="E65" s="69"/>
      <c r="F65" s="71"/>
      <c r="G65" s="69"/>
      <c r="H65" s="71"/>
      <c r="I65" s="69"/>
      <c r="J65" s="71"/>
      <c r="K65" s="69"/>
      <c r="L65" s="71">
        <f>SUM(L53:L64)</f>
        <v>26755</v>
      </c>
      <c r="M65" s="27"/>
      <c r="N65" s="138"/>
    </row>
    <row r="66" spans="1:14" ht="15.75">
      <c r="A66" s="26"/>
      <c r="B66" s="27"/>
      <c r="C66" s="69"/>
      <c r="D66" s="69"/>
      <c r="E66" s="69"/>
      <c r="F66" s="69"/>
      <c r="G66" s="69"/>
      <c r="H66" s="69"/>
      <c r="I66" s="69"/>
      <c r="J66" s="69"/>
      <c r="K66" s="69"/>
      <c r="L66" s="71"/>
      <c r="M66" s="27"/>
      <c r="N66" s="138"/>
    </row>
    <row r="67" spans="1:14" ht="15.75">
      <c r="A67" s="26"/>
      <c r="B67" s="27"/>
      <c r="C67" s="27"/>
      <c r="D67" s="27"/>
      <c r="E67" s="27"/>
      <c r="F67" s="27"/>
      <c r="G67" s="27"/>
      <c r="H67" s="27"/>
      <c r="I67" s="27"/>
      <c r="J67" s="27"/>
      <c r="K67" s="27"/>
      <c r="L67" s="27"/>
      <c r="M67" s="27"/>
      <c r="N67" s="138"/>
    </row>
    <row r="68" spans="1:14" ht="15.75">
      <c r="A68" s="8"/>
      <c r="B68" s="64" t="s">
        <v>42</v>
      </c>
      <c r="C68" s="17"/>
      <c r="D68" s="17"/>
      <c r="E68" s="17"/>
      <c r="F68" s="17"/>
      <c r="G68" s="17"/>
      <c r="H68" s="17"/>
      <c r="I68" s="20"/>
      <c r="J68" s="20" t="s">
        <v>175</v>
      </c>
      <c r="K68" s="20"/>
      <c r="L68" s="20" t="s">
        <v>189</v>
      </c>
      <c r="M68" s="17"/>
      <c r="N68" s="138"/>
    </row>
    <row r="69" spans="1:14" ht="15.75">
      <c r="A69" s="26"/>
      <c r="B69" s="27" t="s">
        <v>43</v>
      </c>
      <c r="C69" s="27"/>
      <c r="D69" s="27"/>
      <c r="E69" s="27"/>
      <c r="F69" s="27"/>
      <c r="G69" s="27"/>
      <c r="H69" s="27"/>
      <c r="I69" s="27"/>
      <c r="J69" s="69">
        <v>0</v>
      </c>
      <c r="K69" s="27"/>
      <c r="L69" s="70">
        <v>0</v>
      </c>
      <c r="M69" s="27"/>
      <c r="N69" s="138"/>
    </row>
    <row r="70" spans="1:14" ht="15.75">
      <c r="A70" s="26"/>
      <c r="B70" s="27" t="s">
        <v>44</v>
      </c>
      <c r="C70" s="53" t="s">
        <v>139</v>
      </c>
      <c r="D70" s="76">
        <f>L44</f>
        <v>36880</v>
      </c>
      <c r="E70" s="27"/>
      <c r="F70" s="27"/>
      <c r="G70" s="27"/>
      <c r="H70" s="27"/>
      <c r="I70" s="27"/>
      <c r="J70" s="69">
        <v>2060</v>
      </c>
      <c r="K70" s="27"/>
      <c r="L70" s="70"/>
      <c r="M70" s="27"/>
      <c r="N70" s="138"/>
    </row>
    <row r="71" spans="1:14" ht="15.75">
      <c r="A71" s="26"/>
      <c r="B71" s="27" t="s">
        <v>45</v>
      </c>
      <c r="C71" s="27"/>
      <c r="D71" s="27"/>
      <c r="E71" s="27"/>
      <c r="F71" s="27"/>
      <c r="G71" s="27"/>
      <c r="H71" s="27"/>
      <c r="I71" s="27"/>
      <c r="J71" s="69"/>
      <c r="K71" s="27"/>
      <c r="L71" s="70">
        <f>655-7+254+22+87+1-204+1</f>
        <v>809</v>
      </c>
      <c r="M71" s="27"/>
      <c r="N71" s="138"/>
    </row>
    <row r="72" spans="1:14" ht="15.75">
      <c r="A72" s="26"/>
      <c r="B72" s="27" t="s">
        <v>46</v>
      </c>
      <c r="C72" s="27"/>
      <c r="D72" s="27"/>
      <c r="E72" s="27"/>
      <c r="F72" s="27"/>
      <c r="G72" s="27"/>
      <c r="H72" s="27"/>
      <c r="I72" s="27"/>
      <c r="J72" s="69"/>
      <c r="K72" s="27"/>
      <c r="L72" s="70">
        <v>0</v>
      </c>
      <c r="M72" s="27"/>
      <c r="N72" s="138"/>
    </row>
    <row r="73" spans="1:14" ht="15.75">
      <c r="A73" s="26"/>
      <c r="B73" s="27" t="s">
        <v>47</v>
      </c>
      <c r="C73" s="27"/>
      <c r="D73" s="27"/>
      <c r="E73" s="27"/>
      <c r="F73" s="27"/>
      <c r="G73" s="27"/>
      <c r="H73" s="27"/>
      <c r="I73" s="27"/>
      <c r="J73" s="69">
        <f>SUM(J69:J72)</f>
        <v>2060</v>
      </c>
      <c r="K73" s="27"/>
      <c r="L73" s="71">
        <f>SUM(L69:L72)</f>
        <v>809</v>
      </c>
      <c r="M73" s="27"/>
      <c r="N73" s="138"/>
    </row>
    <row r="74" spans="1:14" ht="15.75">
      <c r="A74" s="26"/>
      <c r="B74" s="27" t="s">
        <v>48</v>
      </c>
      <c r="C74" s="27"/>
      <c r="D74" s="27"/>
      <c r="E74" s="27"/>
      <c r="F74" s="27"/>
      <c r="G74" s="27"/>
      <c r="H74" s="27"/>
      <c r="I74" s="27"/>
      <c r="J74" s="69">
        <v>0</v>
      </c>
      <c r="K74" s="27"/>
      <c r="L74" s="70">
        <v>0</v>
      </c>
      <c r="M74" s="27"/>
      <c r="N74" s="138"/>
    </row>
    <row r="75" spans="1:14" ht="15.75">
      <c r="A75" s="26"/>
      <c r="B75" s="27" t="s">
        <v>49</v>
      </c>
      <c r="C75" s="27"/>
      <c r="D75" s="27"/>
      <c r="E75" s="27"/>
      <c r="F75" s="27"/>
      <c r="G75" s="27"/>
      <c r="H75" s="27"/>
      <c r="I75" s="27"/>
      <c r="J75" s="69">
        <f>J73+J74</f>
        <v>2060</v>
      </c>
      <c r="K75" s="27"/>
      <c r="L75" s="71">
        <f>L73+L74</f>
        <v>809</v>
      </c>
      <c r="M75" s="27"/>
      <c r="N75" s="138"/>
    </row>
    <row r="76" spans="1:14" ht="15.75">
      <c r="A76" s="26"/>
      <c r="B76" s="77" t="s">
        <v>50</v>
      </c>
      <c r="C76" s="78"/>
      <c r="D76" s="27"/>
      <c r="E76" s="27"/>
      <c r="F76" s="27"/>
      <c r="G76" s="27"/>
      <c r="H76" s="27"/>
      <c r="I76" s="27"/>
      <c r="J76" s="69"/>
      <c r="K76" s="27"/>
      <c r="L76" s="70"/>
      <c r="M76" s="27"/>
      <c r="N76" s="138"/>
    </row>
    <row r="77" spans="1:14" ht="15.75">
      <c r="A77" s="26">
        <v>1</v>
      </c>
      <c r="B77" s="27" t="s">
        <v>51</v>
      </c>
      <c r="C77" s="27"/>
      <c r="D77" s="27"/>
      <c r="E77" s="27"/>
      <c r="F77" s="27"/>
      <c r="G77" s="27"/>
      <c r="H77" s="27"/>
      <c r="I77" s="27"/>
      <c r="J77" s="27"/>
      <c r="K77" s="27"/>
      <c r="L77" s="70">
        <v>0</v>
      </c>
      <c r="M77" s="27"/>
      <c r="N77" s="138"/>
    </row>
    <row r="78" spans="1:14" ht="15.75">
      <c r="A78" s="26">
        <v>2</v>
      </c>
      <c r="B78" s="27" t="s">
        <v>52</v>
      </c>
      <c r="C78" s="27"/>
      <c r="D78" s="27"/>
      <c r="E78" s="27"/>
      <c r="F78" s="27"/>
      <c r="G78" s="27"/>
      <c r="H78" s="27"/>
      <c r="I78" s="27"/>
      <c r="J78" s="27"/>
      <c r="K78" s="27"/>
      <c r="L78" s="70">
        <v>-4</v>
      </c>
      <c r="M78" s="27"/>
      <c r="N78" s="138"/>
    </row>
    <row r="79" spans="1:14" ht="15.75">
      <c r="A79" s="26">
        <v>3</v>
      </c>
      <c r="B79" s="27" t="s">
        <v>53</v>
      </c>
      <c r="C79" s="27"/>
      <c r="D79" s="27"/>
      <c r="E79" s="27"/>
      <c r="F79" s="27"/>
      <c r="G79" s="27"/>
      <c r="H79" s="27"/>
      <c r="I79" s="27"/>
      <c r="J79" s="27"/>
      <c r="K79" s="27"/>
      <c r="L79" s="70">
        <v>-22</v>
      </c>
      <c r="M79" s="27"/>
      <c r="N79" s="138"/>
    </row>
    <row r="80" spans="1:14" ht="15.75">
      <c r="A80" s="26">
        <v>4</v>
      </c>
      <c r="B80" s="27" t="s">
        <v>54</v>
      </c>
      <c r="C80" s="27"/>
      <c r="D80" s="27"/>
      <c r="E80" s="27"/>
      <c r="F80" s="27"/>
      <c r="G80" s="27"/>
      <c r="H80" s="27"/>
      <c r="I80" s="27"/>
      <c r="J80" s="27"/>
      <c r="K80" s="27"/>
      <c r="L80" s="70">
        <v>0</v>
      </c>
      <c r="M80" s="27"/>
      <c r="N80" s="138"/>
    </row>
    <row r="81" spans="1:14" ht="15.75">
      <c r="A81" s="26">
        <v>5</v>
      </c>
      <c r="B81" s="27" t="s">
        <v>55</v>
      </c>
      <c r="C81" s="27"/>
      <c r="D81" s="27"/>
      <c r="E81" s="27"/>
      <c r="F81" s="27"/>
      <c r="G81" s="27"/>
      <c r="H81" s="27"/>
      <c r="I81" s="27"/>
      <c r="J81" s="27"/>
      <c r="K81" s="27"/>
      <c r="L81" s="70">
        <v>-443</v>
      </c>
      <c r="M81" s="27"/>
      <c r="N81" s="138"/>
    </row>
    <row r="82" spans="1:14" ht="15.75">
      <c r="A82" s="26">
        <v>6</v>
      </c>
      <c r="B82" s="27" t="s">
        <v>56</v>
      </c>
      <c r="C82" s="27"/>
      <c r="D82" s="27"/>
      <c r="E82" s="27"/>
      <c r="F82" s="27"/>
      <c r="G82" s="27"/>
      <c r="H82" s="27"/>
      <c r="I82" s="27"/>
      <c r="J82" s="27"/>
      <c r="K82" s="27"/>
      <c r="L82" s="70">
        <v>-3</v>
      </c>
      <c r="M82" s="27"/>
      <c r="N82" s="138"/>
    </row>
    <row r="83" spans="1:14" ht="15.75">
      <c r="A83" s="26">
        <v>7</v>
      </c>
      <c r="B83" s="27" t="s">
        <v>57</v>
      </c>
      <c r="C83" s="27"/>
      <c r="D83" s="27"/>
      <c r="E83" s="27"/>
      <c r="F83" s="27"/>
      <c r="G83" s="27"/>
      <c r="H83" s="27"/>
      <c r="I83" s="27"/>
      <c r="J83" s="27"/>
      <c r="K83" s="27"/>
      <c r="L83" s="70">
        <v>-25</v>
      </c>
      <c r="M83" s="27"/>
      <c r="N83" s="138"/>
    </row>
    <row r="84" spans="1:14" ht="15.75">
      <c r="A84" s="26">
        <v>8</v>
      </c>
      <c r="B84" s="27" t="s">
        <v>58</v>
      </c>
      <c r="C84" s="27"/>
      <c r="D84" s="27"/>
      <c r="E84" s="27"/>
      <c r="F84" s="27"/>
      <c r="G84" s="27"/>
      <c r="H84" s="27"/>
      <c r="I84" s="27"/>
      <c r="J84" s="27"/>
      <c r="K84" s="27"/>
      <c r="L84" s="70">
        <v>0</v>
      </c>
      <c r="M84" s="27"/>
      <c r="N84" s="138"/>
    </row>
    <row r="85" spans="1:14" ht="15.75">
      <c r="A85" s="26">
        <v>9</v>
      </c>
      <c r="B85" s="27" t="s">
        <v>59</v>
      </c>
      <c r="C85" s="27"/>
      <c r="D85" s="27"/>
      <c r="E85" s="27"/>
      <c r="F85" s="27"/>
      <c r="G85" s="27"/>
      <c r="H85" s="27"/>
      <c r="I85" s="27"/>
      <c r="J85" s="27"/>
      <c r="K85" s="27"/>
      <c r="L85" s="70">
        <v>-4</v>
      </c>
      <c r="M85" s="27"/>
      <c r="N85" s="138"/>
    </row>
    <row r="86" spans="1:14" ht="15.75">
      <c r="A86" s="26">
        <v>10</v>
      </c>
      <c r="B86" s="27" t="s">
        <v>60</v>
      </c>
      <c r="C86" s="27"/>
      <c r="D86" s="27"/>
      <c r="E86" s="27"/>
      <c r="F86" s="27"/>
      <c r="G86" s="27"/>
      <c r="H86" s="27"/>
      <c r="I86" s="27"/>
      <c r="J86" s="27"/>
      <c r="K86" s="27"/>
      <c r="L86" s="70">
        <v>0</v>
      </c>
      <c r="M86" s="27"/>
      <c r="N86" s="138"/>
    </row>
    <row r="87" spans="1:14" ht="15.75">
      <c r="A87" s="26">
        <v>11</v>
      </c>
      <c r="B87" s="27" t="s">
        <v>61</v>
      </c>
      <c r="C87" s="27"/>
      <c r="D87" s="27"/>
      <c r="E87" s="27"/>
      <c r="F87" s="27"/>
      <c r="G87" s="27"/>
      <c r="H87" s="27"/>
      <c r="I87" s="27"/>
      <c r="J87" s="27"/>
      <c r="K87" s="27"/>
      <c r="L87" s="70">
        <v>0</v>
      </c>
      <c r="M87" s="27"/>
      <c r="N87" s="138"/>
    </row>
    <row r="88" spans="1:14" ht="15.75">
      <c r="A88" s="26">
        <v>12</v>
      </c>
      <c r="B88" s="27" t="s">
        <v>62</v>
      </c>
      <c r="C88" s="27"/>
      <c r="D88" s="27"/>
      <c r="E88" s="27"/>
      <c r="F88" s="27"/>
      <c r="G88" s="27"/>
      <c r="H88" s="27"/>
      <c r="I88" s="27"/>
      <c r="J88" s="27"/>
      <c r="K88" s="27"/>
      <c r="L88" s="70">
        <f>-L75-SUM(L78:L87)</f>
        <v>-308</v>
      </c>
      <c r="M88" s="27"/>
      <c r="N88" s="138"/>
    </row>
    <row r="89" spans="1:14" ht="15.75">
      <c r="A89" s="26"/>
      <c r="B89" s="77" t="s">
        <v>63</v>
      </c>
      <c r="C89" s="78"/>
      <c r="D89" s="27"/>
      <c r="E89" s="27"/>
      <c r="F89" s="27"/>
      <c r="G89" s="27"/>
      <c r="H89" s="27"/>
      <c r="I89" s="27"/>
      <c r="J89" s="27"/>
      <c r="K89" s="27"/>
      <c r="L89" s="79"/>
      <c r="M89" s="27"/>
      <c r="N89" s="138"/>
    </row>
    <row r="90" spans="1:14" ht="15.75">
      <c r="A90" s="26"/>
      <c r="B90" s="27" t="s">
        <v>64</v>
      </c>
      <c r="C90" s="78"/>
      <c r="D90" s="27"/>
      <c r="E90" s="27"/>
      <c r="F90" s="27"/>
      <c r="G90" s="27"/>
      <c r="H90" s="27"/>
      <c r="I90" s="27"/>
      <c r="J90" s="69">
        <v>0</v>
      </c>
      <c r="K90" s="69"/>
      <c r="L90" s="70"/>
      <c r="M90" s="27"/>
      <c r="N90" s="138"/>
    </row>
    <row r="91" spans="1:14" ht="15.75">
      <c r="A91" s="26"/>
      <c r="B91" s="27" t="s">
        <v>65</v>
      </c>
      <c r="C91" s="27"/>
      <c r="D91" s="27"/>
      <c r="E91" s="27"/>
      <c r="F91" s="27"/>
      <c r="G91" s="27"/>
      <c r="H91" s="27"/>
      <c r="I91" s="27"/>
      <c r="J91" s="69">
        <v>0</v>
      </c>
      <c r="K91" s="69"/>
      <c r="L91" s="70"/>
      <c r="M91" s="27"/>
      <c r="N91" s="138"/>
    </row>
    <row r="92" spans="1:14" ht="15.75">
      <c r="A92" s="26"/>
      <c r="B92" s="27" t="s">
        <v>66</v>
      </c>
      <c r="C92" s="27"/>
      <c r="D92" s="27"/>
      <c r="E92" s="27"/>
      <c r="F92" s="27"/>
      <c r="G92" s="27"/>
      <c r="H92" s="27"/>
      <c r="I92" s="27"/>
      <c r="J92" s="69">
        <v>-1957</v>
      </c>
      <c r="K92" s="69"/>
      <c r="L92" s="70"/>
      <c r="M92" s="27"/>
      <c r="N92" s="138"/>
    </row>
    <row r="93" spans="1:14" ht="15.75">
      <c r="A93" s="26"/>
      <c r="B93" s="27" t="s">
        <v>67</v>
      </c>
      <c r="C93" s="27"/>
      <c r="D93" s="27"/>
      <c r="E93" s="27"/>
      <c r="F93" s="27"/>
      <c r="G93" s="27"/>
      <c r="H93" s="27"/>
      <c r="I93" s="27"/>
      <c r="J93" s="69">
        <v>-103</v>
      </c>
      <c r="K93" s="69"/>
      <c r="L93" s="70"/>
      <c r="M93" s="27"/>
      <c r="N93" s="138"/>
    </row>
    <row r="94" spans="1:14" ht="15.75">
      <c r="A94" s="26"/>
      <c r="B94" s="27" t="s">
        <v>68</v>
      </c>
      <c r="C94" s="27"/>
      <c r="D94" s="27"/>
      <c r="E94" s="27"/>
      <c r="F94" s="27"/>
      <c r="G94" s="27"/>
      <c r="H94" s="27"/>
      <c r="I94" s="27"/>
      <c r="J94" s="69">
        <f>SUM(J76:J93)</f>
        <v>-2060</v>
      </c>
      <c r="K94" s="69"/>
      <c r="L94" s="69">
        <f>SUM(L76:L93)</f>
        <v>-809</v>
      </c>
      <c r="M94" s="27"/>
      <c r="N94" s="138"/>
    </row>
    <row r="95" spans="1:14" ht="15.75">
      <c r="A95" s="26"/>
      <c r="B95" s="27" t="s">
        <v>69</v>
      </c>
      <c r="C95" s="27"/>
      <c r="D95" s="27"/>
      <c r="E95" s="27"/>
      <c r="F95" s="27"/>
      <c r="G95" s="27"/>
      <c r="H95" s="27"/>
      <c r="I95" s="27"/>
      <c r="J95" s="69">
        <f>J75+J94</f>
        <v>0</v>
      </c>
      <c r="K95" s="69"/>
      <c r="L95" s="69">
        <f>L75+L94</f>
        <v>0</v>
      </c>
      <c r="M95" s="27"/>
      <c r="N95" s="138"/>
    </row>
    <row r="96" spans="1:14" ht="15.75">
      <c r="A96" s="2"/>
      <c r="B96" s="80" t="s">
        <v>70</v>
      </c>
      <c r="C96" s="81"/>
      <c r="D96" s="5"/>
      <c r="E96" s="5"/>
      <c r="F96" s="5"/>
      <c r="G96" s="5"/>
      <c r="H96" s="5"/>
      <c r="I96" s="5"/>
      <c r="J96" s="5"/>
      <c r="K96" s="5"/>
      <c r="L96" s="63"/>
      <c r="M96" s="5"/>
      <c r="N96" s="138"/>
    </row>
    <row r="97" spans="1:14" ht="15.75">
      <c r="A97" s="8"/>
      <c r="B97" s="22"/>
      <c r="C97" s="16"/>
      <c r="D97" s="10"/>
      <c r="E97" s="10"/>
      <c r="F97" s="10"/>
      <c r="G97" s="10"/>
      <c r="H97" s="10"/>
      <c r="I97" s="10"/>
      <c r="J97" s="10"/>
      <c r="K97" s="10"/>
      <c r="L97" s="65"/>
      <c r="M97" s="10"/>
      <c r="N97" s="138"/>
    </row>
    <row r="98" spans="1:14" ht="15.75">
      <c r="A98" s="8"/>
      <c r="B98" s="82" t="s">
        <v>71</v>
      </c>
      <c r="C98" s="16"/>
      <c r="D98" s="10"/>
      <c r="E98" s="10"/>
      <c r="F98" s="10"/>
      <c r="G98" s="10"/>
      <c r="H98" s="10"/>
      <c r="I98" s="10"/>
      <c r="J98" s="10"/>
      <c r="K98" s="10"/>
      <c r="L98" s="65"/>
      <c r="M98" s="10"/>
      <c r="N98" s="138"/>
    </row>
    <row r="99" spans="1:14" ht="15.75">
      <c r="A99" s="26"/>
      <c r="B99" s="27" t="s">
        <v>72</v>
      </c>
      <c r="C99" s="27"/>
      <c r="D99" s="27"/>
      <c r="E99" s="27"/>
      <c r="F99" s="27"/>
      <c r="G99" s="27"/>
      <c r="H99" s="27"/>
      <c r="I99" s="27"/>
      <c r="J99" s="27"/>
      <c r="K99" s="27"/>
      <c r="L99" s="70">
        <v>1350</v>
      </c>
      <c r="M99" s="27"/>
      <c r="N99" s="138"/>
    </row>
    <row r="100" spans="1:14" ht="15.75">
      <c r="A100" s="26"/>
      <c r="B100" s="27" t="s">
        <v>73</v>
      </c>
      <c r="C100" s="27"/>
      <c r="D100" s="27"/>
      <c r="E100" s="27"/>
      <c r="F100" s="27"/>
      <c r="G100" s="27"/>
      <c r="H100" s="27"/>
      <c r="I100" s="27"/>
      <c r="J100" s="27"/>
      <c r="K100" s="27"/>
      <c r="L100" s="70">
        <v>2295</v>
      </c>
      <c r="M100" s="27"/>
      <c r="N100" s="138"/>
    </row>
    <row r="101" spans="1:14" ht="15.75">
      <c r="A101" s="26"/>
      <c r="B101" s="27" t="s">
        <v>74</v>
      </c>
      <c r="C101" s="27"/>
      <c r="D101" s="27"/>
      <c r="E101" s="27"/>
      <c r="F101" s="27"/>
      <c r="G101" s="27"/>
      <c r="H101" s="27"/>
      <c r="I101" s="27"/>
      <c r="J101" s="27"/>
      <c r="K101" s="27"/>
      <c r="L101" s="70">
        <v>0</v>
      </c>
      <c r="M101" s="27"/>
      <c r="N101" s="138"/>
    </row>
    <row r="102" spans="1:14" ht="15.75">
      <c r="A102" s="26"/>
      <c r="B102" s="27" t="s">
        <v>75</v>
      </c>
      <c r="C102" s="27"/>
      <c r="D102" s="27"/>
      <c r="E102" s="27"/>
      <c r="F102" s="27"/>
      <c r="G102" s="27"/>
      <c r="H102" s="27"/>
      <c r="I102" s="27"/>
      <c r="J102" s="27"/>
      <c r="K102" s="27"/>
      <c r="L102" s="70">
        <v>0</v>
      </c>
      <c r="M102" s="27"/>
      <c r="N102" s="138"/>
    </row>
    <row r="103" spans="1:14" ht="15.75">
      <c r="A103" s="26"/>
      <c r="B103" s="27" t="s">
        <v>76</v>
      </c>
      <c r="C103" s="27"/>
      <c r="D103" s="27"/>
      <c r="E103" s="27"/>
      <c r="F103" s="27"/>
      <c r="G103" s="27"/>
      <c r="H103" s="27"/>
      <c r="I103" s="27"/>
      <c r="J103" s="27"/>
      <c r="K103" s="27"/>
      <c r="L103" s="70">
        <v>0</v>
      </c>
      <c r="M103" s="27"/>
      <c r="N103" s="138"/>
    </row>
    <row r="104" spans="1:14" ht="15.75">
      <c r="A104" s="26"/>
      <c r="B104" s="27" t="s">
        <v>55</v>
      </c>
      <c r="C104" s="27"/>
      <c r="D104" s="27"/>
      <c r="E104" s="27"/>
      <c r="F104" s="27"/>
      <c r="G104" s="27"/>
      <c r="H104" s="27"/>
      <c r="I104" s="27"/>
      <c r="J104" s="27"/>
      <c r="K104" s="27"/>
      <c r="L104" s="70">
        <v>0</v>
      </c>
      <c r="M104" s="27"/>
      <c r="N104" s="138"/>
    </row>
    <row r="105" spans="1:14" ht="15.75">
      <c r="A105" s="26"/>
      <c r="B105" s="27" t="s">
        <v>57</v>
      </c>
      <c r="C105" s="27"/>
      <c r="D105" s="27"/>
      <c r="E105" s="27"/>
      <c r="F105" s="27"/>
      <c r="G105" s="27"/>
      <c r="H105" s="27"/>
      <c r="I105" s="27"/>
      <c r="J105" s="27"/>
      <c r="K105" s="27"/>
      <c r="L105" s="70">
        <v>0</v>
      </c>
      <c r="M105" s="27"/>
      <c r="N105" s="138"/>
    </row>
    <row r="106" spans="1:14" ht="15.75">
      <c r="A106" s="26"/>
      <c r="B106" s="27" t="s">
        <v>77</v>
      </c>
      <c r="C106" s="27"/>
      <c r="D106" s="27"/>
      <c r="E106" s="27"/>
      <c r="F106" s="27"/>
      <c r="G106" s="27"/>
      <c r="H106" s="27"/>
      <c r="I106" s="27"/>
      <c r="J106" s="27"/>
      <c r="K106" s="27"/>
      <c r="L106" s="70">
        <f>SUM(L100:L104)</f>
        <v>2295</v>
      </c>
      <c r="M106" s="27"/>
      <c r="N106" s="138"/>
    </row>
    <row r="107" spans="1:14" ht="15.75">
      <c r="A107" s="26"/>
      <c r="B107" s="27"/>
      <c r="C107" s="27"/>
      <c r="D107" s="27"/>
      <c r="E107" s="27"/>
      <c r="F107" s="27"/>
      <c r="G107" s="27"/>
      <c r="H107" s="27"/>
      <c r="I107" s="27"/>
      <c r="J107" s="27"/>
      <c r="K107" s="27"/>
      <c r="L107" s="83"/>
      <c r="M107" s="27"/>
      <c r="N107" s="138"/>
    </row>
    <row r="108" spans="1:14" ht="15.75">
      <c r="A108" s="8"/>
      <c r="B108" s="82" t="s">
        <v>78</v>
      </c>
      <c r="C108" s="10"/>
      <c r="D108" s="10"/>
      <c r="E108" s="10"/>
      <c r="F108" s="10"/>
      <c r="G108" s="10"/>
      <c r="H108" s="10"/>
      <c r="I108" s="10"/>
      <c r="J108" s="10"/>
      <c r="K108" s="10"/>
      <c r="L108" s="65"/>
      <c r="M108" s="10"/>
      <c r="N108" s="138"/>
    </row>
    <row r="109" spans="1:14" ht="15.75">
      <c r="A109" s="26"/>
      <c r="B109" s="27" t="s">
        <v>79</v>
      </c>
      <c r="C109" s="27"/>
      <c r="D109" s="84"/>
      <c r="E109" s="27"/>
      <c r="F109" s="27"/>
      <c r="G109" s="27"/>
      <c r="H109" s="27"/>
      <c r="I109" s="27"/>
      <c r="J109" s="27"/>
      <c r="K109" s="27"/>
      <c r="L109" s="85" t="s">
        <v>177</v>
      </c>
      <c r="M109" s="27"/>
      <c r="N109" s="138"/>
    </row>
    <row r="110" spans="1:14" ht="15.75">
      <c r="A110" s="26"/>
      <c r="B110" s="27" t="s">
        <v>80</v>
      </c>
      <c r="C110" s="30"/>
      <c r="D110" s="30"/>
      <c r="E110" s="30"/>
      <c r="F110" s="30"/>
      <c r="G110" s="30"/>
      <c r="H110" s="30"/>
      <c r="I110" s="30"/>
      <c r="J110" s="30"/>
      <c r="K110" s="30"/>
      <c r="L110" s="85" t="s">
        <v>177</v>
      </c>
      <c r="M110" s="27"/>
      <c r="N110" s="138"/>
    </row>
    <row r="111" spans="1:14" ht="15.75">
      <c r="A111" s="26"/>
      <c r="B111" s="27" t="s">
        <v>81</v>
      </c>
      <c r="C111" s="27"/>
      <c r="D111" s="27"/>
      <c r="E111" s="27"/>
      <c r="F111" s="27"/>
      <c r="G111" s="27"/>
      <c r="H111" s="27"/>
      <c r="I111" s="27"/>
      <c r="J111" s="27"/>
      <c r="K111" s="27"/>
      <c r="L111" s="85" t="s">
        <v>177</v>
      </c>
      <c r="M111" s="27"/>
      <c r="N111" s="138"/>
    </row>
    <row r="112" spans="1:14" ht="15.75">
      <c r="A112" s="26"/>
      <c r="B112" s="27" t="s">
        <v>82</v>
      </c>
      <c r="C112" s="27"/>
      <c r="D112" s="27"/>
      <c r="E112" s="27"/>
      <c r="F112" s="27"/>
      <c r="G112" s="27"/>
      <c r="H112" s="27"/>
      <c r="I112" s="27"/>
      <c r="J112" s="27"/>
      <c r="K112" s="27"/>
      <c r="L112" s="85" t="s">
        <v>177</v>
      </c>
      <c r="M112" s="27"/>
      <c r="N112" s="138"/>
    </row>
    <row r="113" spans="1:14" ht="15.75">
      <c r="A113" s="26"/>
      <c r="B113" s="27"/>
      <c r="C113" s="27"/>
      <c r="D113" s="27"/>
      <c r="E113" s="27"/>
      <c r="F113" s="27"/>
      <c r="G113" s="27"/>
      <c r="H113" s="27"/>
      <c r="I113" s="27"/>
      <c r="J113" s="27"/>
      <c r="K113" s="27"/>
      <c r="L113" s="83"/>
      <c r="M113" s="27"/>
      <c r="N113" s="138"/>
    </row>
    <row r="114" spans="1:14" ht="15.75">
      <c r="A114" s="8"/>
      <c r="B114" s="82" t="s">
        <v>83</v>
      </c>
      <c r="C114" s="16"/>
      <c r="D114" s="10"/>
      <c r="E114" s="10"/>
      <c r="F114" s="10"/>
      <c r="G114" s="10"/>
      <c r="H114" s="10"/>
      <c r="I114" s="10"/>
      <c r="J114" s="10"/>
      <c r="K114" s="10"/>
      <c r="L114" s="86"/>
      <c r="M114" s="10"/>
      <c r="N114" s="138"/>
    </row>
    <row r="115" spans="1:14" ht="15.75">
      <c r="A115" s="26"/>
      <c r="B115" s="27" t="s">
        <v>84</v>
      </c>
      <c r="C115" s="27"/>
      <c r="D115" s="27"/>
      <c r="E115" s="27"/>
      <c r="F115" s="27"/>
      <c r="G115" s="27"/>
      <c r="H115" s="27"/>
      <c r="I115" s="27"/>
      <c r="J115" s="27"/>
      <c r="K115" s="27"/>
      <c r="L115" s="70">
        <v>0</v>
      </c>
      <c r="M115" s="27"/>
      <c r="N115" s="138"/>
    </row>
    <row r="116" spans="1:14" ht="15.75">
      <c r="A116" s="26"/>
      <c r="B116" s="27" t="s">
        <v>85</v>
      </c>
      <c r="C116" s="27"/>
      <c r="D116" s="27"/>
      <c r="E116" s="27"/>
      <c r="F116" s="27"/>
      <c r="G116" s="27"/>
      <c r="H116" s="27"/>
      <c r="I116" s="27"/>
      <c r="J116" s="27"/>
      <c r="K116" s="27"/>
      <c r="L116" s="70">
        <v>4</v>
      </c>
      <c r="M116" s="27"/>
      <c r="N116" s="138"/>
    </row>
    <row r="117" spans="1:14" ht="15.75">
      <c r="A117" s="26"/>
      <c r="B117" s="27" t="s">
        <v>86</v>
      </c>
      <c r="C117" s="27"/>
      <c r="D117" s="27"/>
      <c r="E117" s="27"/>
      <c r="F117" s="27"/>
      <c r="G117" s="27"/>
      <c r="H117" s="27"/>
      <c r="I117" s="27"/>
      <c r="J117" s="27"/>
      <c r="K117" s="27"/>
      <c r="L117" s="70">
        <f>L116+L115</f>
        <v>4</v>
      </c>
      <c r="M117" s="27"/>
      <c r="N117" s="138"/>
    </row>
    <row r="118" spans="1:14" ht="15.75">
      <c r="A118" s="26"/>
      <c r="B118" s="27" t="s">
        <v>87</v>
      </c>
      <c r="C118" s="27"/>
      <c r="D118" s="27"/>
      <c r="E118" s="27"/>
      <c r="F118" s="27"/>
      <c r="G118" s="27"/>
      <c r="H118" s="87"/>
      <c r="I118" s="27"/>
      <c r="J118" s="27"/>
      <c r="K118" s="27"/>
      <c r="L118" s="70">
        <v>-4</v>
      </c>
      <c r="M118" s="27"/>
      <c r="N118" s="138"/>
    </row>
    <row r="119" spans="1:14" ht="15.75">
      <c r="A119" s="26"/>
      <c r="B119" s="27" t="s">
        <v>88</v>
      </c>
      <c r="C119" s="27"/>
      <c r="D119" s="27"/>
      <c r="E119" s="27"/>
      <c r="F119" s="27"/>
      <c r="G119" s="27"/>
      <c r="H119" s="27"/>
      <c r="I119" s="27"/>
      <c r="J119" s="27"/>
      <c r="K119" s="27"/>
      <c r="L119" s="70">
        <f>L117+L118</f>
        <v>0</v>
      </c>
      <c r="M119" s="27"/>
      <c r="N119" s="138"/>
    </row>
    <row r="120" spans="1:14" ht="7.5" customHeight="1">
      <c r="A120" s="26"/>
      <c r="B120" s="27"/>
      <c r="C120" s="27"/>
      <c r="D120" s="27"/>
      <c r="E120" s="27"/>
      <c r="F120" s="27"/>
      <c r="G120" s="27"/>
      <c r="H120" s="27"/>
      <c r="I120" s="27"/>
      <c r="J120" s="27"/>
      <c r="K120" s="27"/>
      <c r="L120" s="83"/>
      <c r="M120" s="27"/>
      <c r="N120" s="138"/>
    </row>
    <row r="121" spans="1:14" ht="6" customHeight="1">
      <c r="A121" s="2"/>
      <c r="B121" s="5"/>
      <c r="C121" s="5"/>
      <c r="D121" s="5"/>
      <c r="E121" s="5"/>
      <c r="F121" s="5"/>
      <c r="G121" s="5"/>
      <c r="H121" s="5"/>
      <c r="I121" s="5"/>
      <c r="J121" s="5"/>
      <c r="K121" s="5"/>
      <c r="L121" s="63"/>
      <c r="M121" s="5"/>
      <c r="N121" s="138"/>
    </row>
    <row r="122" spans="1:14" ht="15.75">
      <c r="A122" s="8"/>
      <c r="B122" s="82" t="s">
        <v>89</v>
      </c>
      <c r="C122" s="16"/>
      <c r="D122" s="10"/>
      <c r="E122" s="10"/>
      <c r="F122" s="10"/>
      <c r="G122" s="10"/>
      <c r="H122" s="10"/>
      <c r="I122" s="10"/>
      <c r="J122" s="10"/>
      <c r="K122" s="10"/>
      <c r="L122" s="65"/>
      <c r="M122" s="10"/>
      <c r="N122" s="138"/>
    </row>
    <row r="123" spans="1:14" ht="15.75">
      <c r="A123" s="8"/>
      <c r="B123" s="22"/>
      <c r="C123" s="16"/>
      <c r="D123" s="10"/>
      <c r="E123" s="10"/>
      <c r="F123" s="10"/>
      <c r="G123" s="10"/>
      <c r="H123" s="10"/>
      <c r="I123" s="10"/>
      <c r="J123" s="10"/>
      <c r="K123" s="10"/>
      <c r="L123" s="65"/>
      <c r="M123" s="10"/>
      <c r="N123" s="138"/>
    </row>
    <row r="124" spans="1:14" ht="15.75">
      <c r="A124" s="26"/>
      <c r="B124" s="27" t="s">
        <v>90</v>
      </c>
      <c r="C124" s="88"/>
      <c r="D124" s="27"/>
      <c r="E124" s="27"/>
      <c r="F124" s="27"/>
      <c r="G124" s="27"/>
      <c r="H124" s="27"/>
      <c r="I124" s="27"/>
      <c r="J124" s="27"/>
      <c r="K124" s="27"/>
      <c r="L124" s="70">
        <f>L53</f>
        <v>26751</v>
      </c>
      <c r="M124" s="27"/>
      <c r="N124" s="138"/>
    </row>
    <row r="125" spans="1:14" ht="15.75">
      <c r="A125" s="26"/>
      <c r="B125" s="27" t="s">
        <v>91</v>
      </c>
      <c r="C125" s="88"/>
      <c r="D125" s="27"/>
      <c r="E125" s="27"/>
      <c r="F125" s="27"/>
      <c r="G125" s="27"/>
      <c r="H125" s="27"/>
      <c r="I125" s="27"/>
      <c r="J125" s="27"/>
      <c r="K125" s="27"/>
      <c r="L125" s="70">
        <f>L65</f>
        <v>26755</v>
      </c>
      <c r="M125" s="27"/>
      <c r="N125" s="138"/>
    </row>
    <row r="126" spans="1:14" ht="7.5" customHeight="1">
      <c r="A126" s="26"/>
      <c r="B126" s="27"/>
      <c r="C126" s="27"/>
      <c r="D126" s="27"/>
      <c r="E126" s="27"/>
      <c r="F126" s="27"/>
      <c r="G126" s="27"/>
      <c r="H126" s="27"/>
      <c r="I126" s="27"/>
      <c r="J126" s="27"/>
      <c r="K126" s="27"/>
      <c r="L126" s="83"/>
      <c r="M126" s="27"/>
      <c r="N126" s="138"/>
    </row>
    <row r="127" spans="1:14" ht="15.75">
      <c r="A127" s="2"/>
      <c r="B127" s="5"/>
      <c r="C127" s="5"/>
      <c r="D127" s="5"/>
      <c r="E127" s="5"/>
      <c r="F127" s="5"/>
      <c r="G127" s="5"/>
      <c r="H127" s="5"/>
      <c r="I127" s="5"/>
      <c r="J127" s="5"/>
      <c r="K127" s="5"/>
      <c r="L127" s="63"/>
      <c r="M127" s="5"/>
      <c r="N127" s="138"/>
    </row>
    <row r="128" spans="1:14" ht="15.75">
      <c r="A128" s="8"/>
      <c r="B128" s="82" t="s">
        <v>92</v>
      </c>
      <c r="C128" s="16"/>
      <c r="D128" s="10"/>
      <c r="E128" s="10"/>
      <c r="F128" s="10"/>
      <c r="G128" s="10"/>
      <c r="H128" s="89" t="s">
        <v>165</v>
      </c>
      <c r="I128" s="89"/>
      <c r="J128" s="89" t="s">
        <v>176</v>
      </c>
      <c r="K128" s="12"/>
      <c r="L128" s="90" t="s">
        <v>190</v>
      </c>
      <c r="M128" s="10"/>
      <c r="N128" s="138"/>
    </row>
    <row r="129" spans="1:14" ht="15.75">
      <c r="A129" s="26"/>
      <c r="B129" s="27" t="s">
        <v>93</v>
      </c>
      <c r="C129" s="27"/>
      <c r="D129" s="27"/>
      <c r="E129" s="27"/>
      <c r="F129" s="27"/>
      <c r="G129" s="27"/>
      <c r="H129" s="70">
        <v>25000</v>
      </c>
      <c r="I129" s="27"/>
      <c r="J129" s="53" t="s">
        <v>177</v>
      </c>
      <c r="K129" s="27"/>
      <c r="L129" s="70"/>
      <c r="M129" s="27"/>
      <c r="N129" s="138"/>
    </row>
    <row r="130" spans="1:14" ht="15.75">
      <c r="A130" s="26"/>
      <c r="B130" s="27" t="s">
        <v>94</v>
      </c>
      <c r="C130" s="27"/>
      <c r="D130" s="27"/>
      <c r="E130" s="27"/>
      <c r="F130" s="27"/>
      <c r="G130" s="27"/>
      <c r="H130" s="70">
        <v>244</v>
      </c>
      <c r="I130" s="27"/>
      <c r="J130" s="70">
        <v>491</v>
      </c>
      <c r="K130" s="27"/>
      <c r="L130" s="70">
        <f>J130+H130</f>
        <v>735</v>
      </c>
      <c r="M130" s="27"/>
      <c r="N130" s="138"/>
    </row>
    <row r="131" spans="1:14" ht="15.75">
      <c r="A131" s="26"/>
      <c r="B131" s="27" t="s">
        <v>95</v>
      </c>
      <c r="C131" s="27"/>
      <c r="D131" s="27"/>
      <c r="E131" s="27"/>
      <c r="F131" s="27"/>
      <c r="G131" s="27"/>
      <c r="H131" s="27">
        <f>-J91</f>
        <v>0</v>
      </c>
      <c r="I131" s="27"/>
      <c r="J131" s="27">
        <v>0</v>
      </c>
      <c r="K131" s="27"/>
      <c r="L131" s="70">
        <f>J131+H131</f>
        <v>0</v>
      </c>
      <c r="M131" s="27"/>
      <c r="N131" s="138"/>
    </row>
    <row r="132" spans="1:14" ht="15.75">
      <c r="A132" s="26"/>
      <c r="B132" s="27" t="s">
        <v>96</v>
      </c>
      <c r="C132" s="27"/>
      <c r="D132" s="27"/>
      <c r="E132" s="27"/>
      <c r="F132" s="27"/>
      <c r="G132" s="27"/>
      <c r="H132" s="70">
        <f>H130+H131</f>
        <v>244</v>
      </c>
      <c r="I132" s="27"/>
      <c r="J132" s="70">
        <f>J131+J130</f>
        <v>491</v>
      </c>
      <c r="K132" s="27"/>
      <c r="L132" s="70">
        <f>J132+H132</f>
        <v>735</v>
      </c>
      <c r="M132" s="27"/>
      <c r="N132" s="138"/>
    </row>
    <row r="133" spans="1:14" ht="15.75">
      <c r="A133" s="26"/>
      <c r="B133" s="27" t="s">
        <v>97</v>
      </c>
      <c r="C133" s="27"/>
      <c r="D133" s="27"/>
      <c r="E133" s="27"/>
      <c r="F133" s="27"/>
      <c r="G133" s="27"/>
      <c r="H133" s="70">
        <f>H129-H132</f>
        <v>24756</v>
      </c>
      <c r="I133" s="27"/>
      <c r="J133" s="53" t="s">
        <v>177</v>
      </c>
      <c r="K133" s="27"/>
      <c r="L133" s="70"/>
      <c r="M133" s="27"/>
      <c r="N133" s="138"/>
    </row>
    <row r="134" spans="1:14" ht="7.5" customHeight="1">
      <c r="A134" s="26"/>
      <c r="B134" s="27"/>
      <c r="C134" s="27"/>
      <c r="D134" s="27"/>
      <c r="E134" s="27"/>
      <c r="F134" s="27"/>
      <c r="G134" s="27"/>
      <c r="H134" s="27"/>
      <c r="I134" s="27"/>
      <c r="J134" s="27"/>
      <c r="K134" s="27"/>
      <c r="L134" s="83"/>
      <c r="M134" s="27"/>
      <c r="N134" s="138"/>
    </row>
    <row r="135" spans="1:14" ht="9" customHeight="1">
      <c r="A135" s="2"/>
      <c r="B135" s="5"/>
      <c r="C135" s="5"/>
      <c r="D135" s="5"/>
      <c r="E135" s="5"/>
      <c r="F135" s="5"/>
      <c r="G135" s="5"/>
      <c r="H135" s="5"/>
      <c r="I135" s="5"/>
      <c r="J135" s="5"/>
      <c r="K135" s="5"/>
      <c r="L135" s="63"/>
      <c r="M135" s="5"/>
      <c r="N135" s="138"/>
    </row>
    <row r="136" spans="1:14" ht="15.75">
      <c r="A136" s="8"/>
      <c r="B136" s="82" t="s">
        <v>98</v>
      </c>
      <c r="C136" s="16"/>
      <c r="D136" s="10"/>
      <c r="E136" s="10"/>
      <c r="F136" s="10"/>
      <c r="G136" s="10"/>
      <c r="H136" s="10"/>
      <c r="I136" s="10"/>
      <c r="J136" s="10"/>
      <c r="K136" s="10"/>
      <c r="L136" s="91"/>
      <c r="M136" s="10"/>
      <c r="N136" s="138"/>
    </row>
    <row r="137" spans="1:14" ht="15.75">
      <c r="A137" s="26"/>
      <c r="B137" s="27" t="s">
        <v>99</v>
      </c>
      <c r="C137" s="27"/>
      <c r="D137" s="27"/>
      <c r="E137" s="27"/>
      <c r="F137" s="27"/>
      <c r="G137" s="27"/>
      <c r="H137" s="27"/>
      <c r="I137" s="27"/>
      <c r="J137" s="27"/>
      <c r="K137" s="27"/>
      <c r="L137" s="79">
        <f>(L75+SUM(L77:L80))/-L81</f>
        <v>1.7674943566591421</v>
      </c>
      <c r="M137" s="27" t="s">
        <v>191</v>
      </c>
      <c r="N137" s="138"/>
    </row>
    <row r="138" spans="1:14" ht="15.75">
      <c r="A138" s="26"/>
      <c r="B138" s="27" t="s">
        <v>100</v>
      </c>
      <c r="C138" s="27"/>
      <c r="D138" s="27"/>
      <c r="E138" s="27"/>
      <c r="F138" s="27"/>
      <c r="G138" s="27"/>
      <c r="H138" s="27"/>
      <c r="I138" s="27"/>
      <c r="J138" s="27"/>
      <c r="K138" s="27"/>
      <c r="L138" s="92">
        <v>1.58</v>
      </c>
      <c r="M138" s="27" t="s">
        <v>191</v>
      </c>
      <c r="N138" s="138"/>
    </row>
    <row r="139" spans="1:14" ht="15.75">
      <c r="A139" s="26"/>
      <c r="B139" s="27" t="s">
        <v>101</v>
      </c>
      <c r="C139" s="27"/>
      <c r="D139" s="27"/>
      <c r="E139" s="27"/>
      <c r="F139" s="27"/>
      <c r="G139" s="27"/>
      <c r="H139" s="27"/>
      <c r="I139" s="27"/>
      <c r="J139" s="27"/>
      <c r="K139" s="27"/>
      <c r="L139" s="79">
        <f>(L75+SUM(L77:L82))/-L83</f>
        <v>13.48</v>
      </c>
      <c r="M139" s="27" t="s">
        <v>191</v>
      </c>
      <c r="N139" s="138"/>
    </row>
    <row r="140" spans="1:14" ht="15.75">
      <c r="A140" s="26"/>
      <c r="B140" s="27" t="s">
        <v>102</v>
      </c>
      <c r="C140" s="27"/>
      <c r="D140" s="27"/>
      <c r="E140" s="27"/>
      <c r="F140" s="27"/>
      <c r="G140" s="27"/>
      <c r="H140" s="27"/>
      <c r="I140" s="27"/>
      <c r="J140" s="27"/>
      <c r="K140" s="27"/>
      <c r="L140" s="93">
        <v>6.14</v>
      </c>
      <c r="M140" s="27" t="s">
        <v>191</v>
      </c>
      <c r="N140" s="138"/>
    </row>
    <row r="141" spans="1:14" ht="7.5" customHeight="1">
      <c r="A141" s="26"/>
      <c r="B141" s="27"/>
      <c r="C141" s="27"/>
      <c r="D141" s="27"/>
      <c r="E141" s="27"/>
      <c r="F141" s="27"/>
      <c r="G141" s="27"/>
      <c r="H141" s="27"/>
      <c r="I141" s="27"/>
      <c r="J141" s="27"/>
      <c r="K141" s="27"/>
      <c r="L141" s="27"/>
      <c r="M141" s="27"/>
      <c r="N141" s="138"/>
    </row>
    <row r="142" spans="1:14" ht="15.75">
      <c r="A142" s="8"/>
      <c r="B142" s="15"/>
      <c r="C142" s="15"/>
      <c r="D142" s="15"/>
      <c r="E142" s="15"/>
      <c r="F142" s="15"/>
      <c r="G142" s="15"/>
      <c r="H142" s="15"/>
      <c r="I142" s="15"/>
      <c r="J142" s="15"/>
      <c r="K142" s="15"/>
      <c r="L142" s="15"/>
      <c r="M142" s="15"/>
      <c r="N142" s="138"/>
    </row>
    <row r="143" spans="1:14" ht="15.75">
      <c r="A143" s="94"/>
      <c r="B143" s="80" t="s">
        <v>103</v>
      </c>
      <c r="C143" s="95"/>
      <c r="D143" s="95"/>
      <c r="E143" s="95"/>
      <c r="F143" s="95"/>
      <c r="G143" s="96"/>
      <c r="H143" s="96"/>
      <c r="I143" s="96"/>
      <c r="J143" s="96">
        <v>36891</v>
      </c>
      <c r="K143" s="97"/>
      <c r="L143" s="5"/>
      <c r="M143" s="5"/>
      <c r="N143" s="138"/>
    </row>
    <row r="144" spans="1:14" ht="15.75">
      <c r="A144" s="99"/>
      <c r="B144" s="100"/>
      <c r="C144" s="101"/>
      <c r="D144" s="101"/>
      <c r="E144" s="101"/>
      <c r="F144" s="101"/>
      <c r="G144" s="102"/>
      <c r="H144" s="102"/>
      <c r="I144" s="102"/>
      <c r="J144" s="102"/>
      <c r="K144" s="10"/>
      <c r="L144" s="10"/>
      <c r="M144" s="10"/>
      <c r="N144" s="138"/>
    </row>
    <row r="145" spans="1:14" ht="15.75">
      <c r="A145" s="103"/>
      <c r="B145" s="104" t="s">
        <v>104</v>
      </c>
      <c r="C145" s="105"/>
      <c r="D145" s="105"/>
      <c r="E145" s="105"/>
      <c r="F145" s="105"/>
      <c r="G145" s="87"/>
      <c r="H145" s="87"/>
      <c r="I145" s="87"/>
      <c r="J145" s="52">
        <v>0.08791</v>
      </c>
      <c r="K145" s="27"/>
      <c r="L145" s="27"/>
      <c r="M145" s="27"/>
      <c r="N145" s="138"/>
    </row>
    <row r="146" spans="1:14" ht="15.75">
      <c r="A146" s="103"/>
      <c r="B146" s="104" t="s">
        <v>105</v>
      </c>
      <c r="C146" s="105"/>
      <c r="D146" s="105"/>
      <c r="E146" s="105"/>
      <c r="F146" s="105"/>
      <c r="G146" s="87"/>
      <c r="H146" s="87"/>
      <c r="I146" s="87"/>
      <c r="J146" s="52">
        <v>0.0541</v>
      </c>
      <c r="K146" s="27"/>
      <c r="L146" s="27"/>
      <c r="M146" s="27"/>
      <c r="N146" s="138"/>
    </row>
    <row r="147" spans="1:14" ht="15.75">
      <c r="A147" s="103"/>
      <c r="B147" s="104" t="s">
        <v>106</v>
      </c>
      <c r="C147" s="105"/>
      <c r="D147" s="105"/>
      <c r="E147" s="105"/>
      <c r="F147" s="105"/>
      <c r="G147" s="87"/>
      <c r="H147" s="87"/>
      <c r="I147" s="87"/>
      <c r="J147" s="106">
        <f>J145-J146</f>
        <v>0.03381</v>
      </c>
      <c r="K147" s="27"/>
      <c r="L147" s="27"/>
      <c r="M147" s="27"/>
      <c r="N147" s="138"/>
    </row>
    <row r="148" spans="1:14" ht="15.75">
      <c r="A148" s="103"/>
      <c r="B148" s="104" t="s">
        <v>107</v>
      </c>
      <c r="C148" s="105"/>
      <c r="D148" s="105"/>
      <c r="E148" s="105"/>
      <c r="F148" s="105"/>
      <c r="G148" s="87"/>
      <c r="H148" s="87"/>
      <c r="I148" s="87"/>
      <c r="J148" s="52">
        <v>0.09264</v>
      </c>
      <c r="K148" s="27"/>
      <c r="L148" s="27"/>
      <c r="M148" s="27"/>
      <c r="N148" s="138"/>
    </row>
    <row r="149" spans="1:14" ht="15.75">
      <c r="A149" s="103"/>
      <c r="B149" s="104" t="s">
        <v>108</v>
      </c>
      <c r="C149" s="105"/>
      <c r="D149" s="105"/>
      <c r="E149" s="105"/>
      <c r="F149" s="105"/>
      <c r="G149" s="87"/>
      <c r="H149" s="87"/>
      <c r="I149" s="87"/>
      <c r="J149" s="106">
        <f>L29</f>
        <v>0.06531249039197914</v>
      </c>
      <c r="K149" s="27"/>
      <c r="L149" s="27"/>
      <c r="M149" s="27"/>
      <c r="N149" s="138"/>
    </row>
    <row r="150" spans="1:14" ht="15.75">
      <c r="A150" s="103"/>
      <c r="B150" s="104" t="s">
        <v>109</v>
      </c>
      <c r="C150" s="105"/>
      <c r="D150" s="105"/>
      <c r="E150" s="105"/>
      <c r="F150" s="105"/>
      <c r="G150" s="87"/>
      <c r="H150" s="87"/>
      <c r="I150" s="87"/>
      <c r="J150" s="106">
        <f>J148-J149</f>
        <v>0.027327509608020856</v>
      </c>
      <c r="K150" s="27"/>
      <c r="L150" s="27"/>
      <c r="M150" s="27"/>
      <c r="N150" s="138"/>
    </row>
    <row r="151" spans="1:14" ht="15.75">
      <c r="A151" s="103"/>
      <c r="B151" s="104" t="s">
        <v>110</v>
      </c>
      <c r="C151" s="105"/>
      <c r="D151" s="105"/>
      <c r="E151" s="105"/>
      <c r="F151" s="105"/>
      <c r="G151" s="87"/>
      <c r="H151" s="87"/>
      <c r="I151" s="87"/>
      <c r="J151" s="107" t="s">
        <v>178</v>
      </c>
      <c r="K151" s="27"/>
      <c r="L151" s="27"/>
      <c r="M151" s="27"/>
      <c r="N151" s="138"/>
    </row>
    <row r="152" spans="1:14" ht="15.75">
      <c r="A152" s="103"/>
      <c r="B152" s="104" t="s">
        <v>111</v>
      </c>
      <c r="C152" s="105"/>
      <c r="D152" s="105"/>
      <c r="E152" s="105"/>
      <c r="F152" s="105"/>
      <c r="G152" s="87"/>
      <c r="H152" s="87"/>
      <c r="I152" s="87"/>
      <c r="J152" s="108">
        <v>17.9</v>
      </c>
      <c r="K152" s="27" t="s">
        <v>181</v>
      </c>
      <c r="L152" s="27"/>
      <c r="M152" s="27"/>
      <c r="N152" s="138"/>
    </row>
    <row r="153" spans="1:14" ht="15.75">
      <c r="A153" s="103"/>
      <c r="B153" s="104" t="s">
        <v>112</v>
      </c>
      <c r="C153" s="105"/>
      <c r="D153" s="105"/>
      <c r="E153" s="105"/>
      <c r="F153" s="105"/>
      <c r="G153" s="87"/>
      <c r="H153" s="87"/>
      <c r="I153" s="87"/>
      <c r="J153" s="108">
        <v>11.211</v>
      </c>
      <c r="K153" s="27" t="s">
        <v>181</v>
      </c>
      <c r="L153" s="27"/>
      <c r="M153" s="27"/>
      <c r="N153" s="138"/>
    </row>
    <row r="154" spans="1:14" ht="15.75">
      <c r="A154" s="103"/>
      <c r="B154" s="104" t="s">
        <v>113</v>
      </c>
      <c r="C154" s="105"/>
      <c r="D154" s="105"/>
      <c r="E154" s="105"/>
      <c r="F154" s="105"/>
      <c r="G154" s="87"/>
      <c r="H154" s="87"/>
      <c r="I154" s="87"/>
      <c r="J154" s="106">
        <f>F53/D53*4</f>
        <v>0.27488250652741514</v>
      </c>
      <c r="K154" s="27"/>
      <c r="L154" s="27"/>
      <c r="M154" s="27"/>
      <c r="N154" s="138"/>
    </row>
    <row r="155" spans="1:14" ht="15.75">
      <c r="A155" s="103"/>
      <c r="B155" s="104"/>
      <c r="C155" s="104"/>
      <c r="D155" s="104"/>
      <c r="E155" s="104"/>
      <c r="F155" s="104"/>
      <c r="G155" s="27"/>
      <c r="H155" s="27"/>
      <c r="I155" s="27"/>
      <c r="J155" s="83"/>
      <c r="K155" s="27"/>
      <c r="L155" s="109"/>
      <c r="M155" s="27"/>
      <c r="N155" s="138"/>
    </row>
    <row r="156" spans="1:14" ht="15.75">
      <c r="A156" s="110"/>
      <c r="B156" s="17" t="s">
        <v>114</v>
      </c>
      <c r="C156" s="20"/>
      <c r="D156" s="111"/>
      <c r="E156" s="20"/>
      <c r="F156" s="111"/>
      <c r="G156" s="20"/>
      <c r="H156" s="111"/>
      <c r="I156" s="20" t="s">
        <v>166</v>
      </c>
      <c r="J156" s="111" t="s">
        <v>179</v>
      </c>
      <c r="K156" s="18"/>
      <c r="L156" s="18"/>
      <c r="M156" s="10"/>
      <c r="N156" s="138"/>
    </row>
    <row r="157" spans="1:14" ht="15.75">
      <c r="A157" s="112"/>
      <c r="B157" s="104" t="s">
        <v>115</v>
      </c>
      <c r="C157" s="71"/>
      <c r="D157" s="71"/>
      <c r="E157" s="71"/>
      <c r="F157" s="27"/>
      <c r="G157" s="27"/>
      <c r="H157" s="27"/>
      <c r="I157" s="34">
        <v>34</v>
      </c>
      <c r="J157" s="113">
        <v>1534</v>
      </c>
      <c r="K157" s="27"/>
      <c r="L157" s="109"/>
      <c r="M157" s="114"/>
      <c r="N157" s="138"/>
    </row>
    <row r="158" spans="1:14" ht="15.75">
      <c r="A158" s="112"/>
      <c r="B158" s="104" t="s">
        <v>116</v>
      </c>
      <c r="C158" s="71"/>
      <c r="D158" s="71"/>
      <c r="E158" s="71"/>
      <c r="F158" s="27"/>
      <c r="G158" s="27"/>
      <c r="H158" s="27"/>
      <c r="I158" s="34">
        <v>4</v>
      </c>
      <c r="J158" s="113">
        <v>156</v>
      </c>
      <c r="K158" s="27"/>
      <c r="L158" s="109"/>
      <c r="M158" s="114"/>
      <c r="N158" s="138"/>
    </row>
    <row r="159" spans="1:14" ht="15.75">
      <c r="A159" s="112"/>
      <c r="B159" s="115" t="s">
        <v>117</v>
      </c>
      <c r="C159" s="71"/>
      <c r="D159" s="71"/>
      <c r="E159" s="71"/>
      <c r="F159" s="27"/>
      <c r="G159" s="27"/>
      <c r="H159" s="27"/>
      <c r="I159" s="27"/>
      <c r="J159" s="113">
        <v>0</v>
      </c>
      <c r="K159" s="27"/>
      <c r="L159" s="109"/>
      <c r="M159" s="114"/>
      <c r="N159" s="138"/>
    </row>
    <row r="160" spans="1:14" ht="15.75">
      <c r="A160" s="112"/>
      <c r="B160" s="115" t="s">
        <v>118</v>
      </c>
      <c r="C160" s="71"/>
      <c r="D160" s="71"/>
      <c r="E160" s="71"/>
      <c r="F160" s="27"/>
      <c r="G160" s="27"/>
      <c r="H160" s="27"/>
      <c r="I160" s="27"/>
      <c r="J160" s="85" t="s">
        <v>177</v>
      </c>
      <c r="K160" s="27"/>
      <c r="L160" s="109"/>
      <c r="M160" s="114"/>
      <c r="N160" s="138"/>
    </row>
    <row r="161" spans="1:14" ht="15.75">
      <c r="A161" s="116"/>
      <c r="B161" s="115" t="s">
        <v>119</v>
      </c>
      <c r="C161" s="71"/>
      <c r="D161" s="104"/>
      <c r="E161" s="104"/>
      <c r="F161" s="104"/>
      <c r="G161" s="27"/>
      <c r="H161" s="27"/>
      <c r="I161" s="27"/>
      <c r="J161" s="113"/>
      <c r="K161" s="27"/>
      <c r="L161" s="109"/>
      <c r="M161" s="117"/>
      <c r="N161" s="138"/>
    </row>
    <row r="162" spans="1:14" ht="15.75">
      <c r="A162" s="112"/>
      <c r="B162" s="104" t="s">
        <v>120</v>
      </c>
      <c r="C162" s="71"/>
      <c r="D162" s="71"/>
      <c r="E162" s="71"/>
      <c r="F162" s="71"/>
      <c r="G162" s="27"/>
      <c r="H162" s="27"/>
      <c r="I162" s="27">
        <v>2</v>
      </c>
      <c r="J162" s="113">
        <v>4</v>
      </c>
      <c r="K162" s="27"/>
      <c r="L162" s="109"/>
      <c r="M162" s="117"/>
      <c r="N162" s="138"/>
    </row>
    <row r="163" spans="1:14" ht="15.75">
      <c r="A163" s="112"/>
      <c r="B163" s="104" t="s">
        <v>121</v>
      </c>
      <c r="C163" s="71"/>
      <c r="D163" s="71"/>
      <c r="E163" s="71"/>
      <c r="F163" s="71"/>
      <c r="G163" s="27"/>
      <c r="H163" s="27"/>
      <c r="I163" s="27">
        <v>109</v>
      </c>
      <c r="J163" s="113">
        <v>1291</v>
      </c>
      <c r="K163" s="27"/>
      <c r="L163" s="109"/>
      <c r="M163" s="117"/>
      <c r="N163" s="138"/>
    </row>
    <row r="164" spans="1:14" ht="15.75">
      <c r="A164" s="116"/>
      <c r="B164" s="115" t="s">
        <v>122</v>
      </c>
      <c r="C164" s="71"/>
      <c r="D164" s="104"/>
      <c r="E164" s="104"/>
      <c r="F164" s="104"/>
      <c r="G164" s="27"/>
      <c r="H164" s="27"/>
      <c r="I164" s="27"/>
      <c r="J164" s="113"/>
      <c r="K164" s="27"/>
      <c r="L164" s="109"/>
      <c r="M164" s="117"/>
      <c r="N164" s="138"/>
    </row>
    <row r="165" spans="1:14" ht="15.75">
      <c r="A165" s="116"/>
      <c r="B165" s="104" t="s">
        <v>123</v>
      </c>
      <c r="C165" s="71"/>
      <c r="D165" s="104"/>
      <c r="E165" s="104"/>
      <c r="F165" s="104"/>
      <c r="G165" s="27"/>
      <c r="H165" s="27"/>
      <c r="I165" s="27">
        <v>4</v>
      </c>
      <c r="J165" s="113">
        <v>182</v>
      </c>
      <c r="K165" s="27"/>
      <c r="L165" s="109"/>
      <c r="M165" s="117"/>
      <c r="N165" s="138"/>
    </row>
    <row r="166" spans="1:14" ht="15.75">
      <c r="A166" s="112"/>
      <c r="B166" s="104" t="s">
        <v>124</v>
      </c>
      <c r="C166" s="71"/>
      <c r="D166" s="118"/>
      <c r="E166" s="118"/>
      <c r="F166" s="119"/>
      <c r="G166" s="27"/>
      <c r="H166" s="27"/>
      <c r="I166" s="27"/>
      <c r="J166" s="113">
        <v>21</v>
      </c>
      <c r="K166" s="27"/>
      <c r="L166" s="109"/>
      <c r="M166" s="117"/>
      <c r="N166" s="138"/>
    </row>
    <row r="167" spans="1:14" ht="15.75">
      <c r="A167" s="112"/>
      <c r="B167" s="104" t="s">
        <v>125</v>
      </c>
      <c r="C167" s="71"/>
      <c r="D167" s="118"/>
      <c r="E167" s="118"/>
      <c r="F167" s="119"/>
      <c r="G167" s="27"/>
      <c r="H167" s="27"/>
      <c r="I167" s="27"/>
      <c r="J167" s="113">
        <v>7</v>
      </c>
      <c r="K167" s="27"/>
      <c r="L167" s="109"/>
      <c r="M167" s="117"/>
      <c r="N167" s="138"/>
    </row>
    <row r="168" spans="1:14" ht="15.75">
      <c r="A168" s="112"/>
      <c r="B168" s="104" t="s">
        <v>126</v>
      </c>
      <c r="C168" s="71"/>
      <c r="D168" s="120"/>
      <c r="E168" s="118"/>
      <c r="F168" s="119"/>
      <c r="G168" s="27"/>
      <c r="H168" s="27"/>
      <c r="I168" s="27"/>
      <c r="J168" s="121">
        <v>1.008</v>
      </c>
      <c r="K168" s="27"/>
      <c r="L168" s="109"/>
      <c r="M168" s="117"/>
      <c r="N168" s="138"/>
    </row>
    <row r="169" spans="1:14" ht="15.75">
      <c r="A169" s="112"/>
      <c r="B169" s="104"/>
      <c r="C169" s="71"/>
      <c r="D169" s="120"/>
      <c r="E169" s="118"/>
      <c r="F169" s="119"/>
      <c r="G169" s="27"/>
      <c r="H169" s="27"/>
      <c r="I169" s="27"/>
      <c r="J169" s="121"/>
      <c r="K169" s="27"/>
      <c r="L169" s="109"/>
      <c r="M169" s="117"/>
      <c r="N169" s="138"/>
    </row>
    <row r="170" spans="1:14" ht="15.75">
      <c r="A170" s="8"/>
      <c r="B170" s="17" t="s">
        <v>127</v>
      </c>
      <c r="C170" s="20"/>
      <c r="D170" s="111"/>
      <c r="E170" s="20"/>
      <c r="F170" s="111"/>
      <c r="G170" s="20"/>
      <c r="H170" s="111" t="s">
        <v>166</v>
      </c>
      <c r="I170" s="20" t="s">
        <v>167</v>
      </c>
      <c r="J170" s="111" t="s">
        <v>180</v>
      </c>
      <c r="K170" s="20" t="s">
        <v>167</v>
      </c>
      <c r="L170" s="18"/>
      <c r="M170" s="122"/>
      <c r="N170" s="138"/>
    </row>
    <row r="171" spans="1:14" ht="15.75">
      <c r="A171" s="26"/>
      <c r="B171" s="71" t="s">
        <v>128</v>
      </c>
      <c r="C171" s="123"/>
      <c r="D171" s="71"/>
      <c r="E171" s="123"/>
      <c r="F171" s="27"/>
      <c r="G171" s="123"/>
      <c r="H171" s="71">
        <v>1207</v>
      </c>
      <c r="I171" s="123">
        <f>H171/H177</f>
        <v>0.8868479059515062</v>
      </c>
      <c r="J171" s="70">
        <v>21569</v>
      </c>
      <c r="K171" s="124">
        <f>J171/J177</f>
        <v>0.8062876154162462</v>
      </c>
      <c r="L171" s="109"/>
      <c r="M171" s="117"/>
      <c r="N171" s="138"/>
    </row>
    <row r="172" spans="1:14" ht="15.75">
      <c r="A172" s="26"/>
      <c r="B172" s="71" t="s">
        <v>129</v>
      </c>
      <c r="C172" s="123"/>
      <c r="D172" s="71"/>
      <c r="E172" s="123"/>
      <c r="F172" s="27"/>
      <c r="G172" s="125"/>
      <c r="H172" s="71">
        <v>32</v>
      </c>
      <c r="I172" s="123">
        <f>H172/H177</f>
        <v>0.02351212343864805</v>
      </c>
      <c r="J172" s="70">
        <v>969</v>
      </c>
      <c r="K172" s="124">
        <f>J172/J177</f>
        <v>0.036222944936637885</v>
      </c>
      <c r="L172" s="109"/>
      <c r="M172" s="117"/>
      <c r="N172" s="138"/>
    </row>
    <row r="173" spans="1:14" ht="15.75">
      <c r="A173" s="26"/>
      <c r="B173" s="71" t="s">
        <v>130</v>
      </c>
      <c r="C173" s="123"/>
      <c r="D173" s="71"/>
      <c r="E173" s="123"/>
      <c r="F173" s="27"/>
      <c r="G173" s="125"/>
      <c r="H173" s="71">
        <v>12</v>
      </c>
      <c r="I173" s="123">
        <f>H173/H177</f>
        <v>0.00881704628949302</v>
      </c>
      <c r="J173" s="70">
        <v>387</v>
      </c>
      <c r="K173" s="124">
        <f>J173/J177</f>
        <v>0.014466748906582932</v>
      </c>
      <c r="L173" s="109"/>
      <c r="M173" s="117"/>
      <c r="N173" s="138"/>
    </row>
    <row r="174" spans="1:14" ht="15.75">
      <c r="A174" s="26"/>
      <c r="B174" s="71" t="s">
        <v>131</v>
      </c>
      <c r="C174" s="123"/>
      <c r="D174" s="71"/>
      <c r="E174" s="123"/>
      <c r="F174" s="27"/>
      <c r="G174" s="125"/>
      <c r="H174" s="71">
        <f>11+99</f>
        <v>110</v>
      </c>
      <c r="I174" s="123">
        <f>H174/H177</f>
        <v>0.08082292432035268</v>
      </c>
      <c r="J174" s="70">
        <f>369+3385+71+1</f>
        <v>3826</v>
      </c>
      <c r="K174" s="124">
        <f>J174/J177</f>
        <v>0.14302269074053306</v>
      </c>
      <c r="L174" s="109"/>
      <c r="M174" s="117"/>
      <c r="N174" s="138"/>
    </row>
    <row r="175" spans="1:14" ht="15.75">
      <c r="A175" s="26"/>
      <c r="B175" s="30"/>
      <c r="C175" s="123"/>
      <c r="D175" s="71"/>
      <c r="E175" s="123"/>
      <c r="F175" s="27"/>
      <c r="G175" s="125"/>
      <c r="H175" s="71"/>
      <c r="I175" s="123"/>
      <c r="J175" s="70"/>
      <c r="K175" s="124"/>
      <c r="L175" s="109"/>
      <c r="M175" s="117"/>
      <c r="N175" s="138"/>
    </row>
    <row r="176" spans="1:14" ht="15.75">
      <c r="A176" s="26"/>
      <c r="B176" s="71" t="s">
        <v>132</v>
      </c>
      <c r="C176" s="126"/>
      <c r="D176" s="114"/>
      <c r="E176" s="126"/>
      <c r="F176" s="27"/>
      <c r="G176" s="126"/>
      <c r="H176" s="114"/>
      <c r="I176" s="126"/>
      <c r="J176" s="70"/>
      <c r="K176" s="124"/>
      <c r="L176" s="109"/>
      <c r="M176" s="117"/>
      <c r="N176" s="138"/>
    </row>
    <row r="177" spans="1:14" ht="15.75">
      <c r="A177" s="26"/>
      <c r="B177" s="27"/>
      <c r="C177" s="27"/>
      <c r="D177" s="27"/>
      <c r="E177" s="27"/>
      <c r="F177" s="27"/>
      <c r="G177" s="27"/>
      <c r="H177" s="69">
        <f>SUM(H171:H175)</f>
        <v>1361</v>
      </c>
      <c r="I177" s="127">
        <f>SUM(I171:I176)</f>
        <v>0.9999999999999999</v>
      </c>
      <c r="J177" s="70">
        <f>SUM(J171:J176)</f>
        <v>26751</v>
      </c>
      <c r="K177" s="127">
        <f>SUM(K171:K176)</f>
        <v>1</v>
      </c>
      <c r="L177" s="27"/>
      <c r="M177" s="27"/>
      <c r="N177" s="138"/>
    </row>
    <row r="178" spans="1:14" ht="15.75">
      <c r="A178" s="26"/>
      <c r="B178" s="27"/>
      <c r="C178" s="27"/>
      <c r="D178" s="27"/>
      <c r="E178" s="27"/>
      <c r="F178" s="27"/>
      <c r="G178" s="27"/>
      <c r="H178" s="69"/>
      <c r="I178" s="127"/>
      <c r="J178" s="70"/>
      <c r="K178" s="127"/>
      <c r="L178" s="27"/>
      <c r="M178" s="27"/>
      <c r="N178" s="138"/>
    </row>
    <row r="179" spans="1:14" ht="15.75">
      <c r="A179" s="8"/>
      <c r="B179" s="10"/>
      <c r="C179" s="10"/>
      <c r="D179" s="10"/>
      <c r="E179" s="10"/>
      <c r="F179" s="10"/>
      <c r="G179" s="10"/>
      <c r="H179" s="72"/>
      <c r="I179" s="130"/>
      <c r="J179" s="131"/>
      <c r="K179" s="130"/>
      <c r="L179" s="10"/>
      <c r="M179" s="10"/>
      <c r="N179" s="138"/>
    </row>
    <row r="180" spans="1:14" ht="15.75">
      <c r="A180" s="132"/>
      <c r="B180" s="17" t="s">
        <v>133</v>
      </c>
      <c r="C180" s="133"/>
      <c r="D180" s="20" t="s">
        <v>148</v>
      </c>
      <c r="E180" s="18"/>
      <c r="F180" s="17" t="s">
        <v>157</v>
      </c>
      <c r="G180" s="134"/>
      <c r="H180" s="134"/>
      <c r="I180" s="15"/>
      <c r="J180" s="15"/>
      <c r="K180" s="15"/>
      <c r="L180" s="15"/>
      <c r="M180" s="15"/>
      <c r="N180" s="138"/>
    </row>
    <row r="181" spans="1:14" ht="15.75">
      <c r="A181" s="132"/>
      <c r="B181" s="15"/>
      <c r="C181" s="15"/>
      <c r="D181" s="10"/>
      <c r="E181" s="10"/>
      <c r="F181" s="10"/>
      <c r="G181" s="15"/>
      <c r="H181" s="15"/>
      <c r="I181" s="15"/>
      <c r="J181" s="15"/>
      <c r="K181" s="15"/>
      <c r="L181" s="15"/>
      <c r="M181" s="15"/>
      <c r="N181" s="138"/>
    </row>
    <row r="182" spans="1:14" ht="15.75">
      <c r="A182" s="132"/>
      <c r="B182" s="16" t="s">
        <v>134</v>
      </c>
      <c r="C182" s="135"/>
      <c r="D182" s="136" t="s">
        <v>149</v>
      </c>
      <c r="E182" s="16"/>
      <c r="F182" s="16" t="s">
        <v>158</v>
      </c>
      <c r="G182" s="135"/>
      <c r="H182" s="135"/>
      <c r="I182" s="15"/>
      <c r="J182" s="15"/>
      <c r="K182" s="15"/>
      <c r="L182" s="15"/>
      <c r="M182" s="15"/>
      <c r="N182" s="138"/>
    </row>
    <row r="183" spans="1:14" ht="15.75">
      <c r="A183" s="132"/>
      <c r="B183" s="16" t="s">
        <v>135</v>
      </c>
      <c r="C183" s="135"/>
      <c r="D183" s="136" t="s">
        <v>197</v>
      </c>
      <c r="E183" s="16"/>
      <c r="F183" s="16" t="s">
        <v>159</v>
      </c>
      <c r="G183" s="135"/>
      <c r="H183" s="135"/>
      <c r="I183" s="15"/>
      <c r="J183" s="15"/>
      <c r="K183" s="15"/>
      <c r="L183" s="15"/>
      <c r="M183" s="15"/>
      <c r="N183" s="138"/>
    </row>
    <row r="184" spans="1:13" ht="15">
      <c r="A184" s="137"/>
      <c r="B184" s="137"/>
      <c r="C184" s="137"/>
      <c r="D184" s="137"/>
      <c r="E184" s="137"/>
      <c r="F184" s="137"/>
      <c r="G184" s="137"/>
      <c r="H184" s="137"/>
      <c r="I184" s="137"/>
      <c r="J184" s="137"/>
      <c r="K184" s="137"/>
      <c r="L184" s="137"/>
      <c r="M184" s="137"/>
    </row>
  </sheetData>
  <printOptions/>
  <pageMargins left="0.5" right="0.5006944444444444" top="0.30694444444444446" bottom="0.3076388888888889" header="0" footer="0"/>
  <pageSetup orientation="landscape" paperSize="9" scale="65"/>
  <headerFooter alignWithMargins="0">
    <oddFooter>&amp;LHF3 INVESTOR REPORT QTR END SEPTEMBER 2001</oddFooter>
  </headerFooter>
  <rowBreaks count="2" manualBreakCount="2">
    <brk id="45" max="142" man="1"/>
    <brk id="184" max="0" man="1"/>
  </rowBreaks>
</worksheet>
</file>

<file path=xl/worksheets/sheet4.xml><?xml version="1.0" encoding="utf-8"?>
<worksheet xmlns="http://schemas.openxmlformats.org/spreadsheetml/2006/main" xmlns:r="http://schemas.openxmlformats.org/officeDocument/2006/relationships">
  <dimension ref="A1:N187"/>
  <sheetViews>
    <sheetView showOutlineSymbols="0" zoomScale="70" zoomScaleNormal="70" workbookViewId="0" topLeftCell="C1">
      <selection activeCell="J1" sqref="J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4453125" style="1" customWidth="1"/>
    <col min="14" max="16384" width="9.6640625" style="1" customWidth="1"/>
  </cols>
  <sheetData>
    <row r="1" spans="1:14" ht="20.25">
      <c r="A1" s="2"/>
      <c r="B1" s="3" t="s">
        <v>0</v>
      </c>
      <c r="C1" s="4"/>
      <c r="D1" s="5"/>
      <c r="E1" s="5"/>
      <c r="F1" s="5"/>
      <c r="G1" s="5"/>
      <c r="H1" s="5"/>
      <c r="I1" s="5"/>
      <c r="J1" s="5"/>
      <c r="K1" s="5"/>
      <c r="L1" s="5"/>
      <c r="M1" s="5"/>
      <c r="N1" s="138"/>
    </row>
    <row r="2" spans="1:14" ht="15.75">
      <c r="A2" s="8"/>
      <c r="B2" s="9"/>
      <c r="C2" s="9"/>
      <c r="D2" s="10"/>
      <c r="E2" s="10"/>
      <c r="F2" s="10"/>
      <c r="G2" s="10"/>
      <c r="H2" s="10"/>
      <c r="I2" s="10"/>
      <c r="J2" s="10"/>
      <c r="K2" s="10"/>
      <c r="L2" s="10"/>
      <c r="M2" s="10"/>
      <c r="N2" s="138"/>
    </row>
    <row r="3" spans="1:14" ht="15.75">
      <c r="A3" s="11"/>
      <c r="B3" s="12" t="s">
        <v>1</v>
      </c>
      <c r="C3" s="10"/>
      <c r="D3" s="10"/>
      <c r="E3" s="10"/>
      <c r="F3" s="10"/>
      <c r="G3" s="10"/>
      <c r="H3" s="10"/>
      <c r="I3" s="10"/>
      <c r="J3" s="10"/>
      <c r="K3" s="10"/>
      <c r="L3" s="10"/>
      <c r="M3" s="10"/>
      <c r="N3" s="138"/>
    </row>
    <row r="4" spans="1:14" ht="15.75">
      <c r="A4" s="8"/>
      <c r="B4" s="9"/>
      <c r="C4" s="9"/>
      <c r="D4" s="10"/>
      <c r="E4" s="10"/>
      <c r="F4" s="10"/>
      <c r="G4" s="10"/>
      <c r="H4" s="10"/>
      <c r="I4" s="10"/>
      <c r="J4" s="10"/>
      <c r="K4" s="10"/>
      <c r="L4" s="10"/>
      <c r="M4" s="10"/>
      <c r="N4" s="138"/>
    </row>
    <row r="5" spans="1:14" ht="12" customHeight="1">
      <c r="A5" s="8"/>
      <c r="B5" s="13" t="s">
        <v>2</v>
      </c>
      <c r="C5" s="14"/>
      <c r="D5" s="10"/>
      <c r="E5" s="10"/>
      <c r="F5" s="10"/>
      <c r="G5" s="10"/>
      <c r="H5" s="10"/>
      <c r="I5" s="10"/>
      <c r="J5" s="10"/>
      <c r="K5" s="10"/>
      <c r="L5" s="10"/>
      <c r="M5" s="10"/>
      <c r="N5" s="138"/>
    </row>
    <row r="6" spans="1:14" ht="12" customHeight="1">
      <c r="A6" s="8"/>
      <c r="B6" s="13" t="s">
        <v>3</v>
      </c>
      <c r="C6" s="14"/>
      <c r="D6" s="10"/>
      <c r="E6" s="10"/>
      <c r="F6" s="10"/>
      <c r="G6" s="10"/>
      <c r="H6" s="10"/>
      <c r="I6" s="10"/>
      <c r="J6" s="10"/>
      <c r="K6" s="10"/>
      <c r="L6" s="10"/>
      <c r="M6" s="10"/>
      <c r="N6" s="138"/>
    </row>
    <row r="7" spans="1:14" ht="12" customHeight="1">
      <c r="A7" s="8"/>
      <c r="B7" s="13" t="s">
        <v>4</v>
      </c>
      <c r="C7" s="14"/>
      <c r="D7" s="10"/>
      <c r="E7" s="10"/>
      <c r="F7" s="10"/>
      <c r="G7" s="10"/>
      <c r="H7" s="10"/>
      <c r="I7" s="10"/>
      <c r="J7" s="10"/>
      <c r="K7" s="10"/>
      <c r="L7" s="10"/>
      <c r="M7" s="10"/>
      <c r="N7" s="138"/>
    </row>
    <row r="8" spans="1:14" ht="12" customHeight="1">
      <c r="A8" s="8"/>
      <c r="B8" s="13" t="s">
        <v>5</v>
      </c>
      <c r="C8" s="14"/>
      <c r="D8" s="10"/>
      <c r="E8" s="10"/>
      <c r="F8" s="10"/>
      <c r="G8" s="10"/>
      <c r="H8" s="10"/>
      <c r="I8" s="10"/>
      <c r="J8" s="10"/>
      <c r="K8" s="10"/>
      <c r="L8" s="10"/>
      <c r="M8" s="10"/>
      <c r="N8" s="138"/>
    </row>
    <row r="9" spans="1:14" ht="12" customHeight="1">
      <c r="A9" s="8"/>
      <c r="B9" s="15"/>
      <c r="C9" s="14"/>
      <c r="D9" s="10"/>
      <c r="E9" s="10"/>
      <c r="F9" s="10"/>
      <c r="G9" s="10"/>
      <c r="H9" s="10"/>
      <c r="I9" s="10"/>
      <c r="J9" s="10"/>
      <c r="K9" s="10"/>
      <c r="L9" s="10"/>
      <c r="M9" s="10"/>
      <c r="N9" s="138"/>
    </row>
    <row r="10" spans="1:14" ht="15.75">
      <c r="A10" s="8"/>
      <c r="B10" s="13"/>
      <c r="C10" s="14"/>
      <c r="D10" s="16"/>
      <c r="E10" s="16"/>
      <c r="F10" s="10"/>
      <c r="G10" s="10"/>
      <c r="H10" s="10"/>
      <c r="I10" s="10"/>
      <c r="J10" s="10"/>
      <c r="K10" s="10"/>
      <c r="L10" s="10"/>
      <c r="M10" s="10"/>
      <c r="N10" s="138"/>
    </row>
    <row r="11" spans="1:14" ht="15.75">
      <c r="A11" s="8"/>
      <c r="B11" s="16" t="s">
        <v>6</v>
      </c>
      <c r="C11" s="16"/>
      <c r="D11" s="10"/>
      <c r="E11" s="10"/>
      <c r="F11" s="10"/>
      <c r="G11" s="10"/>
      <c r="H11" s="10"/>
      <c r="I11" s="10"/>
      <c r="J11" s="10"/>
      <c r="K11" s="10"/>
      <c r="L11" s="10"/>
      <c r="M11" s="10"/>
      <c r="N11" s="138"/>
    </row>
    <row r="12" spans="1:14" ht="15.75">
      <c r="A12" s="8"/>
      <c r="B12" s="16"/>
      <c r="C12" s="16"/>
      <c r="D12" s="10"/>
      <c r="E12" s="10"/>
      <c r="F12" s="10"/>
      <c r="G12" s="10"/>
      <c r="H12" s="10"/>
      <c r="I12" s="10"/>
      <c r="J12" s="10"/>
      <c r="K12" s="10"/>
      <c r="L12" s="10"/>
      <c r="M12" s="10"/>
      <c r="N12" s="138"/>
    </row>
    <row r="13" spans="1:14" ht="15.75">
      <c r="A13" s="2"/>
      <c r="B13" s="5"/>
      <c r="C13" s="5"/>
      <c r="D13" s="5"/>
      <c r="E13" s="5"/>
      <c r="F13" s="5"/>
      <c r="G13" s="5"/>
      <c r="H13" s="5"/>
      <c r="I13" s="5"/>
      <c r="J13" s="5"/>
      <c r="K13" s="5"/>
      <c r="L13" s="5"/>
      <c r="M13" s="5"/>
      <c r="N13" s="138"/>
    </row>
    <row r="14" spans="1:14" ht="15.75">
      <c r="A14" s="8"/>
      <c r="B14" s="17" t="s">
        <v>7</v>
      </c>
      <c r="C14" s="17"/>
      <c r="D14" s="18"/>
      <c r="E14" s="18"/>
      <c r="F14" s="18"/>
      <c r="G14" s="18"/>
      <c r="H14" s="18"/>
      <c r="I14" s="18"/>
      <c r="J14" s="18"/>
      <c r="K14" s="18"/>
      <c r="L14" s="19" t="s">
        <v>182</v>
      </c>
      <c r="M14" s="10"/>
      <c r="N14" s="138"/>
    </row>
    <row r="15" spans="1:14" ht="15.75">
      <c r="A15" s="8"/>
      <c r="B15" s="17" t="s">
        <v>200</v>
      </c>
      <c r="C15" s="17"/>
      <c r="D15" s="18"/>
      <c r="E15" s="18"/>
      <c r="F15" s="18"/>
      <c r="G15" s="18"/>
      <c r="H15" s="20"/>
      <c r="I15" s="139"/>
      <c r="J15" s="20" t="s">
        <v>203</v>
      </c>
      <c r="K15" s="139">
        <v>1</v>
      </c>
      <c r="L15" s="19"/>
      <c r="M15" s="18"/>
      <c r="N15" s="138"/>
    </row>
    <row r="16" spans="1:14" ht="15.75">
      <c r="A16" s="8"/>
      <c r="B16" s="17" t="s">
        <v>201</v>
      </c>
      <c r="C16" s="17"/>
      <c r="D16" s="18"/>
      <c r="E16" s="18"/>
      <c r="F16" s="18"/>
      <c r="G16" s="18"/>
      <c r="H16" s="20"/>
      <c r="I16" s="139"/>
      <c r="J16" s="20" t="s">
        <v>203</v>
      </c>
      <c r="K16" s="139">
        <v>1</v>
      </c>
      <c r="L16" s="19"/>
      <c r="M16" s="18"/>
      <c r="N16" s="138"/>
    </row>
    <row r="17" spans="1:14" ht="15.75">
      <c r="A17" s="8"/>
      <c r="B17" s="17" t="s">
        <v>8</v>
      </c>
      <c r="C17" s="17"/>
      <c r="D17" s="18"/>
      <c r="E17" s="18"/>
      <c r="F17" s="18"/>
      <c r="G17" s="18"/>
      <c r="H17" s="18"/>
      <c r="I17" s="18"/>
      <c r="J17" s="18"/>
      <c r="K17" s="18"/>
      <c r="L17" s="20" t="s">
        <v>183</v>
      </c>
      <c r="M17" s="10"/>
      <c r="N17" s="138"/>
    </row>
    <row r="18" spans="1:14" ht="15.75">
      <c r="A18" s="8"/>
      <c r="B18" s="17" t="s">
        <v>9</v>
      </c>
      <c r="C18" s="17"/>
      <c r="D18" s="18"/>
      <c r="E18" s="18"/>
      <c r="F18" s="18"/>
      <c r="G18" s="18"/>
      <c r="H18" s="18"/>
      <c r="I18" s="18"/>
      <c r="J18" s="18"/>
      <c r="K18" s="18"/>
      <c r="L18" s="20" t="s">
        <v>204</v>
      </c>
      <c r="M18" s="10"/>
      <c r="N18" s="138"/>
    </row>
    <row r="19" spans="1:14" ht="15.75">
      <c r="A19" s="8"/>
      <c r="B19" s="10"/>
      <c r="C19" s="10"/>
      <c r="D19" s="10"/>
      <c r="E19" s="10"/>
      <c r="F19" s="10"/>
      <c r="G19" s="10"/>
      <c r="H19" s="10"/>
      <c r="I19" s="10"/>
      <c r="J19" s="10"/>
      <c r="K19" s="10"/>
      <c r="L19" s="21"/>
      <c r="M19" s="10"/>
      <c r="N19" s="138"/>
    </row>
    <row r="20" spans="1:14" ht="15.75">
      <c r="A20" s="8"/>
      <c r="B20" s="22" t="s">
        <v>10</v>
      </c>
      <c r="C20" s="10"/>
      <c r="D20" s="10"/>
      <c r="E20" s="10"/>
      <c r="F20" s="10"/>
      <c r="G20" s="10"/>
      <c r="H20" s="10"/>
      <c r="I20" s="10"/>
      <c r="J20" s="21" t="s">
        <v>168</v>
      </c>
      <c r="K20" s="10"/>
      <c r="L20" s="15"/>
      <c r="M20" s="10"/>
      <c r="N20" s="138"/>
    </row>
    <row r="21" spans="1:14" ht="15.75">
      <c r="A21" s="8"/>
      <c r="B21" s="10"/>
      <c r="C21" s="10"/>
      <c r="D21" s="10"/>
      <c r="E21" s="10"/>
      <c r="F21" s="10"/>
      <c r="G21" s="10"/>
      <c r="H21" s="10"/>
      <c r="I21" s="10"/>
      <c r="J21" s="10"/>
      <c r="K21" s="10"/>
      <c r="L21" s="23"/>
      <c r="M21" s="10"/>
      <c r="N21" s="138"/>
    </row>
    <row r="22" spans="1:14" ht="15.75">
      <c r="A22" s="8"/>
      <c r="B22" s="10"/>
      <c r="C22" s="24" t="s">
        <v>136</v>
      </c>
      <c r="D22" s="25" t="s">
        <v>140</v>
      </c>
      <c r="E22" s="25"/>
      <c r="F22" s="25" t="s">
        <v>151</v>
      </c>
      <c r="G22" s="25"/>
      <c r="H22" s="25" t="s">
        <v>160</v>
      </c>
      <c r="I22" s="25"/>
      <c r="J22" s="25" t="s">
        <v>169</v>
      </c>
      <c r="K22" s="15"/>
      <c r="L22" s="15"/>
      <c r="M22" s="10"/>
      <c r="N22" s="138"/>
    </row>
    <row r="23" spans="1:14" ht="15.75">
      <c r="A23" s="26"/>
      <c r="B23" s="27" t="s">
        <v>11</v>
      </c>
      <c r="C23" s="28" t="s">
        <v>137</v>
      </c>
      <c r="D23" s="29" t="s">
        <v>141</v>
      </c>
      <c r="E23" s="29"/>
      <c r="F23" s="29" t="s">
        <v>141</v>
      </c>
      <c r="G23" s="29"/>
      <c r="H23" s="29" t="s">
        <v>141</v>
      </c>
      <c r="I23" s="29"/>
      <c r="J23" s="29" t="s">
        <v>170</v>
      </c>
      <c r="K23" s="30"/>
      <c r="L23" s="30"/>
      <c r="M23" s="27"/>
      <c r="N23" s="138"/>
    </row>
    <row r="24" spans="1:14" ht="15.75">
      <c r="A24" s="26"/>
      <c r="B24" s="31" t="s">
        <v>12</v>
      </c>
      <c r="C24" s="31"/>
      <c r="D24" s="32" t="s">
        <v>141</v>
      </c>
      <c r="E24" s="32"/>
      <c r="F24" s="32" t="s">
        <v>141</v>
      </c>
      <c r="G24" s="32"/>
      <c r="H24" s="32" t="s">
        <v>141</v>
      </c>
      <c r="I24" s="32"/>
      <c r="J24" s="32" t="s">
        <v>170</v>
      </c>
      <c r="K24" s="33"/>
      <c r="L24" s="33"/>
      <c r="M24" s="27"/>
      <c r="N24" s="138"/>
    </row>
    <row r="25" spans="1:14" ht="15.75">
      <c r="A25" s="26"/>
      <c r="B25" s="27" t="s">
        <v>13</v>
      </c>
      <c r="C25" s="27"/>
      <c r="D25" s="34" t="s">
        <v>142</v>
      </c>
      <c r="E25" s="29"/>
      <c r="F25" s="34" t="s">
        <v>152</v>
      </c>
      <c r="G25" s="29"/>
      <c r="H25" s="34" t="s">
        <v>161</v>
      </c>
      <c r="I25" s="29"/>
      <c r="J25" s="34" t="s">
        <v>171</v>
      </c>
      <c r="K25" s="30"/>
      <c r="L25" s="30"/>
      <c r="M25" s="27"/>
      <c r="N25" s="138"/>
    </row>
    <row r="26" spans="1:14" ht="15.75">
      <c r="A26" s="26"/>
      <c r="B26" s="27"/>
      <c r="C26" s="27"/>
      <c r="D26" s="29"/>
      <c r="E26" s="29"/>
      <c r="F26" s="29"/>
      <c r="G26" s="29"/>
      <c r="H26" s="29"/>
      <c r="I26" s="29"/>
      <c r="J26" s="29"/>
      <c r="K26" s="30"/>
      <c r="L26" s="30"/>
      <c r="M26" s="27"/>
      <c r="N26" s="138"/>
    </row>
    <row r="27" spans="1:14" ht="13.5" customHeight="1">
      <c r="A27" s="35"/>
      <c r="B27" s="36" t="s">
        <v>14</v>
      </c>
      <c r="C27" s="36"/>
      <c r="D27" s="37">
        <v>52000</v>
      </c>
      <c r="E27" s="38"/>
      <c r="F27" s="37">
        <v>38000</v>
      </c>
      <c r="G27" s="37"/>
      <c r="H27" s="37">
        <v>38250</v>
      </c>
      <c r="I27" s="37"/>
      <c r="J27" s="37">
        <v>6750</v>
      </c>
      <c r="K27" s="39"/>
      <c r="L27" s="37">
        <f>SUM(D27:J27)</f>
        <v>135000</v>
      </c>
      <c r="M27" s="40"/>
      <c r="N27" s="138"/>
    </row>
    <row r="28" spans="1:14" ht="13.5" customHeight="1">
      <c r="A28" s="35"/>
      <c r="B28" s="36" t="s">
        <v>15</v>
      </c>
      <c r="C28" s="43">
        <v>0.664515</v>
      </c>
      <c r="D28" s="37">
        <v>0</v>
      </c>
      <c r="E28" s="38"/>
      <c r="F28" s="37">
        <v>0</v>
      </c>
      <c r="G28" s="37"/>
      <c r="H28" s="37">
        <f>38250*C28</f>
        <v>25417.69875</v>
      </c>
      <c r="I28" s="37"/>
      <c r="J28" s="37">
        <f>6750*C31</f>
        <v>1337.6947499999999</v>
      </c>
      <c r="K28" s="39"/>
      <c r="L28" s="37">
        <f>SUM(D28:J28)</f>
        <v>26755.3935</v>
      </c>
      <c r="M28" s="40"/>
      <c r="N28" s="138"/>
    </row>
    <row r="29" spans="1:14" ht="13.5" customHeight="1">
      <c r="A29" s="44"/>
      <c r="B29" s="45" t="s">
        <v>16</v>
      </c>
      <c r="C29" s="43">
        <v>0.62453</v>
      </c>
      <c r="D29" s="46">
        <v>0</v>
      </c>
      <c r="E29" s="47"/>
      <c r="F29" s="46">
        <v>0</v>
      </c>
      <c r="G29" s="46"/>
      <c r="H29" s="46">
        <f>38250*C29</f>
        <v>23888.272500000003</v>
      </c>
      <c r="I29" s="46"/>
      <c r="J29" s="46">
        <f>6750*C32</f>
        <v>1257.18075</v>
      </c>
      <c r="K29" s="48"/>
      <c r="L29" s="46">
        <f>SUM(D29:J29)</f>
        <v>25145.453250000002</v>
      </c>
      <c r="M29" s="40"/>
      <c r="N29" s="138"/>
    </row>
    <row r="30" spans="1:14" ht="13.5" customHeight="1">
      <c r="A30" s="35"/>
      <c r="B30" s="36" t="s">
        <v>17</v>
      </c>
      <c r="C30" s="36"/>
      <c r="D30" s="49" t="s">
        <v>143</v>
      </c>
      <c r="E30" s="36"/>
      <c r="F30" s="49" t="s">
        <v>153</v>
      </c>
      <c r="G30" s="49"/>
      <c r="H30" s="49" t="s">
        <v>162</v>
      </c>
      <c r="I30" s="49"/>
      <c r="J30" s="49" t="s">
        <v>172</v>
      </c>
      <c r="K30" s="50"/>
      <c r="L30" s="50"/>
      <c r="M30" s="36"/>
      <c r="N30" s="138"/>
    </row>
    <row r="31" spans="1:14" ht="15.75">
      <c r="A31" s="26"/>
      <c r="B31" s="27" t="s">
        <v>18</v>
      </c>
      <c r="C31" s="43">
        <v>0.198177</v>
      </c>
      <c r="D31" s="51" t="s">
        <v>144</v>
      </c>
      <c r="E31" s="27"/>
      <c r="F31" s="51" t="s">
        <v>144</v>
      </c>
      <c r="G31" s="52"/>
      <c r="H31" s="51">
        <v>0.0622406</v>
      </c>
      <c r="I31" s="52"/>
      <c r="J31" s="51">
        <v>0.0679906</v>
      </c>
      <c r="K31" s="30"/>
      <c r="L31" s="52">
        <f>SUMPRODUCT(D31:J31,D28:J28)/L28</f>
        <v>0.06252808389787279</v>
      </c>
      <c r="M31" s="27"/>
      <c r="N31" s="138"/>
    </row>
    <row r="32" spans="1:14" ht="15.75">
      <c r="A32" s="26"/>
      <c r="B32" s="27" t="s">
        <v>19</v>
      </c>
      <c r="C32" s="43">
        <v>0.186249</v>
      </c>
      <c r="D32" s="51" t="s">
        <v>144</v>
      </c>
      <c r="E32" s="27"/>
      <c r="F32" s="51" t="s">
        <v>144</v>
      </c>
      <c r="G32" s="52"/>
      <c r="H32" s="51">
        <v>0.065025</v>
      </c>
      <c r="I32" s="52"/>
      <c r="J32" s="51">
        <v>0.070775</v>
      </c>
      <c r="K32" s="30"/>
      <c r="L32" s="30"/>
      <c r="M32" s="27"/>
      <c r="N32" s="138"/>
    </row>
    <row r="33" spans="1:14" ht="15.75">
      <c r="A33" s="26"/>
      <c r="B33" s="27" t="s">
        <v>20</v>
      </c>
      <c r="C33" s="27"/>
      <c r="D33" s="34" t="s">
        <v>145</v>
      </c>
      <c r="E33" s="27"/>
      <c r="F33" s="34" t="s">
        <v>154</v>
      </c>
      <c r="G33" s="34"/>
      <c r="H33" s="34" t="s">
        <v>163</v>
      </c>
      <c r="I33" s="34"/>
      <c r="J33" s="34" t="s">
        <v>163</v>
      </c>
      <c r="K33" s="30"/>
      <c r="L33" s="30"/>
      <c r="M33" s="27"/>
      <c r="N33" s="138"/>
    </row>
    <row r="34" spans="1:14" ht="15.75">
      <c r="A34" s="26"/>
      <c r="B34" s="27" t="s">
        <v>21</v>
      </c>
      <c r="C34" s="27"/>
      <c r="D34" s="34" t="s">
        <v>145</v>
      </c>
      <c r="E34" s="27"/>
      <c r="F34" s="34" t="s">
        <v>154</v>
      </c>
      <c r="G34" s="34"/>
      <c r="H34" s="34" t="s">
        <v>163</v>
      </c>
      <c r="I34" s="34"/>
      <c r="J34" s="34" t="s">
        <v>163</v>
      </c>
      <c r="K34" s="30"/>
      <c r="L34" s="30"/>
      <c r="M34" s="27"/>
      <c r="N34" s="138"/>
    </row>
    <row r="35" spans="1:14" ht="15.75">
      <c r="A35" s="26"/>
      <c r="B35" s="27" t="s">
        <v>22</v>
      </c>
      <c r="C35" s="27"/>
      <c r="D35" s="34" t="s">
        <v>146</v>
      </c>
      <c r="E35" s="27"/>
      <c r="F35" s="34" t="s">
        <v>155</v>
      </c>
      <c r="G35" s="34"/>
      <c r="H35" s="34" t="s">
        <v>155</v>
      </c>
      <c r="I35" s="34"/>
      <c r="J35" s="34" t="s">
        <v>173</v>
      </c>
      <c r="K35" s="30"/>
      <c r="L35" s="30"/>
      <c r="M35" s="27"/>
      <c r="N35" s="138"/>
    </row>
    <row r="36" spans="1:14" ht="15.75">
      <c r="A36" s="26"/>
      <c r="B36" s="27"/>
      <c r="C36" s="27"/>
      <c r="D36" s="53"/>
      <c r="E36" s="53"/>
      <c r="F36" s="27"/>
      <c r="G36" s="53"/>
      <c r="H36" s="53"/>
      <c r="I36" s="53"/>
      <c r="J36" s="53"/>
      <c r="K36" s="53"/>
      <c r="L36" s="53"/>
      <c r="M36" s="27"/>
      <c r="N36" s="138"/>
    </row>
    <row r="37" spans="1:14" ht="15.75">
      <c r="A37" s="26"/>
      <c r="B37" s="27" t="s">
        <v>23</v>
      </c>
      <c r="C37" s="27"/>
      <c r="D37" s="27"/>
      <c r="E37" s="27"/>
      <c r="F37" s="27"/>
      <c r="G37" s="27"/>
      <c r="H37" s="27"/>
      <c r="I37" s="27"/>
      <c r="J37" s="27"/>
      <c r="K37" s="27"/>
      <c r="L37" s="52">
        <f>J27/(D27+F27+H27)</f>
        <v>0.05263157894736842</v>
      </c>
      <c r="M37" s="27"/>
      <c r="N37" s="138"/>
    </row>
    <row r="38" spans="1:14" ht="15.75">
      <c r="A38" s="26"/>
      <c r="B38" s="27" t="s">
        <v>24</v>
      </c>
      <c r="C38" s="27"/>
      <c r="D38" s="27"/>
      <c r="E38" s="27"/>
      <c r="F38" s="27"/>
      <c r="G38" s="27"/>
      <c r="H38" s="27"/>
      <c r="I38" s="27"/>
      <c r="J38" s="27"/>
      <c r="K38" s="27"/>
      <c r="L38" s="52">
        <f>J29/H29</f>
        <v>0.0526275288428663</v>
      </c>
      <c r="M38" s="27"/>
      <c r="N38" s="138"/>
    </row>
    <row r="39" spans="1:14" ht="15.75">
      <c r="A39" s="26"/>
      <c r="B39" s="27" t="s">
        <v>25</v>
      </c>
      <c r="C39" s="27"/>
      <c r="D39" s="27"/>
      <c r="E39" s="27"/>
      <c r="F39" s="27"/>
      <c r="G39" s="27"/>
      <c r="H39" s="27"/>
      <c r="I39" s="27"/>
      <c r="J39" s="34"/>
      <c r="K39" s="34"/>
      <c r="L39" s="54" t="s">
        <v>185</v>
      </c>
      <c r="M39" s="27"/>
      <c r="N39" s="138"/>
    </row>
    <row r="40" spans="1:14" ht="15.75">
      <c r="A40" s="26"/>
      <c r="B40" s="27"/>
      <c r="C40" s="27"/>
      <c r="D40" s="27"/>
      <c r="E40" s="27"/>
      <c r="F40" s="27"/>
      <c r="G40" s="27"/>
      <c r="H40" s="27"/>
      <c r="I40" s="27"/>
      <c r="J40" s="27"/>
      <c r="K40" s="27"/>
      <c r="L40" s="55"/>
      <c r="M40" s="27"/>
      <c r="N40" s="138"/>
    </row>
    <row r="41" spans="1:14" ht="15.75">
      <c r="A41" s="26"/>
      <c r="B41" s="27" t="s">
        <v>26</v>
      </c>
      <c r="C41" s="27"/>
      <c r="D41" s="27"/>
      <c r="E41" s="27"/>
      <c r="F41" s="27"/>
      <c r="G41" s="27"/>
      <c r="H41" s="27"/>
      <c r="I41" s="27"/>
      <c r="J41" s="34"/>
      <c r="K41" s="34"/>
      <c r="L41" s="34" t="s">
        <v>186</v>
      </c>
      <c r="M41" s="27"/>
      <c r="N41" s="138"/>
    </row>
    <row r="42" spans="1:14" ht="15.75">
      <c r="A42" s="56"/>
      <c r="B42" s="31" t="s">
        <v>27</v>
      </c>
      <c r="C42" s="31"/>
      <c r="D42" s="31"/>
      <c r="E42" s="31"/>
      <c r="F42" s="31"/>
      <c r="G42" s="31"/>
      <c r="H42" s="31"/>
      <c r="I42" s="31"/>
      <c r="J42" s="57"/>
      <c r="K42" s="57"/>
      <c r="L42" s="58">
        <v>36980</v>
      </c>
      <c r="M42" s="31"/>
      <c r="N42" s="138"/>
    </row>
    <row r="43" spans="1:14" ht="15.75">
      <c r="A43" s="26"/>
      <c r="B43" s="27" t="s">
        <v>28</v>
      </c>
      <c r="C43" s="27"/>
      <c r="D43" s="27"/>
      <c r="E43" s="27"/>
      <c r="F43" s="27"/>
      <c r="G43" s="27"/>
      <c r="H43" s="27"/>
      <c r="I43" s="27">
        <f>L43-J43+1</f>
        <v>91</v>
      </c>
      <c r="J43" s="60">
        <v>36798</v>
      </c>
      <c r="K43" s="61"/>
      <c r="L43" s="60">
        <v>36888</v>
      </c>
      <c r="M43" s="27"/>
      <c r="N43" s="138"/>
    </row>
    <row r="44" spans="1:14" ht="15.75">
      <c r="A44" s="26"/>
      <c r="B44" s="27" t="s">
        <v>29</v>
      </c>
      <c r="C44" s="27"/>
      <c r="D44" s="27"/>
      <c r="E44" s="27"/>
      <c r="F44" s="27"/>
      <c r="G44" s="27"/>
      <c r="H44" s="27"/>
      <c r="I44" s="27">
        <f>L44-J44+1</f>
        <v>91</v>
      </c>
      <c r="J44" s="60">
        <v>36889</v>
      </c>
      <c r="K44" s="61"/>
      <c r="L44" s="60">
        <v>36979</v>
      </c>
      <c r="M44" s="27"/>
      <c r="N44" s="138"/>
    </row>
    <row r="45" spans="1:14" ht="15.75">
      <c r="A45" s="26"/>
      <c r="B45" s="27" t="s">
        <v>30</v>
      </c>
      <c r="C45" s="27"/>
      <c r="D45" s="27"/>
      <c r="E45" s="27"/>
      <c r="F45" s="27"/>
      <c r="G45" s="27"/>
      <c r="H45" s="27"/>
      <c r="I45" s="27"/>
      <c r="J45" s="60"/>
      <c r="K45" s="61"/>
      <c r="L45" s="60" t="s">
        <v>205</v>
      </c>
      <c r="M45" s="27"/>
      <c r="N45" s="138"/>
    </row>
    <row r="46" spans="1:14" ht="15.75">
      <c r="A46" s="26"/>
      <c r="B46" s="27" t="s">
        <v>31</v>
      </c>
      <c r="C46" s="27"/>
      <c r="D46" s="27"/>
      <c r="E46" s="27"/>
      <c r="F46" s="27"/>
      <c r="G46" s="27"/>
      <c r="H46" s="27"/>
      <c r="I46" s="27"/>
      <c r="J46" s="60"/>
      <c r="K46" s="61"/>
      <c r="L46" s="60">
        <v>36971</v>
      </c>
      <c r="M46" s="27"/>
      <c r="N46" s="138"/>
    </row>
    <row r="47" spans="1:14" ht="15.75">
      <c r="A47" s="26"/>
      <c r="B47" s="27"/>
      <c r="C47" s="27"/>
      <c r="D47" s="27"/>
      <c r="E47" s="27"/>
      <c r="F47" s="27"/>
      <c r="G47" s="27"/>
      <c r="H47" s="27"/>
      <c r="I47" s="27"/>
      <c r="J47" s="27"/>
      <c r="K47" s="27"/>
      <c r="L47" s="62"/>
      <c r="M47" s="27"/>
      <c r="N47" s="138"/>
    </row>
    <row r="48" spans="1:14" ht="15.75">
      <c r="A48" s="2"/>
      <c r="B48" s="5"/>
      <c r="C48" s="5"/>
      <c r="D48" s="5"/>
      <c r="E48" s="5"/>
      <c r="F48" s="5"/>
      <c r="G48" s="5"/>
      <c r="H48" s="5"/>
      <c r="I48" s="5"/>
      <c r="J48" s="5"/>
      <c r="K48" s="5"/>
      <c r="L48" s="63"/>
      <c r="M48" s="5"/>
      <c r="N48" s="138"/>
    </row>
    <row r="49" spans="1:14" ht="15.75">
      <c r="A49" s="8"/>
      <c r="B49" s="64" t="s">
        <v>32</v>
      </c>
      <c r="C49" s="16"/>
      <c r="D49" s="10"/>
      <c r="E49" s="10"/>
      <c r="F49" s="10"/>
      <c r="G49" s="10"/>
      <c r="H49" s="10"/>
      <c r="I49" s="10"/>
      <c r="J49" s="10"/>
      <c r="K49" s="10"/>
      <c r="L49" s="65"/>
      <c r="M49" s="10"/>
      <c r="N49" s="138"/>
    </row>
    <row r="50" spans="1:14" ht="15.75">
      <c r="A50" s="8"/>
      <c r="B50" s="16"/>
      <c r="C50" s="16"/>
      <c r="D50" s="10"/>
      <c r="E50" s="10"/>
      <c r="F50" s="10"/>
      <c r="G50" s="10"/>
      <c r="H50" s="10"/>
      <c r="I50" s="10"/>
      <c r="J50" s="10"/>
      <c r="K50" s="10"/>
      <c r="L50" s="65"/>
      <c r="M50" s="10"/>
      <c r="N50" s="138"/>
    </row>
    <row r="51" spans="1:14" ht="63">
      <c r="A51" s="8"/>
      <c r="B51" s="66" t="s">
        <v>33</v>
      </c>
      <c r="C51" s="67" t="s">
        <v>138</v>
      </c>
      <c r="D51" s="67" t="s">
        <v>147</v>
      </c>
      <c r="E51" s="67"/>
      <c r="F51" s="67" t="s">
        <v>156</v>
      </c>
      <c r="G51" s="67"/>
      <c r="H51" s="67" t="s">
        <v>164</v>
      </c>
      <c r="I51" s="67"/>
      <c r="J51" s="67" t="s">
        <v>174</v>
      </c>
      <c r="K51" s="67"/>
      <c r="L51" s="68" t="s">
        <v>188</v>
      </c>
      <c r="M51" s="10"/>
      <c r="N51" s="138"/>
    </row>
    <row r="52" spans="1:14" ht="15.75">
      <c r="A52" s="26"/>
      <c r="B52" s="27" t="s">
        <v>34</v>
      </c>
      <c r="C52" s="69">
        <v>132263</v>
      </c>
      <c r="D52" s="70">
        <v>26751</v>
      </c>
      <c r="E52" s="69"/>
      <c r="F52" s="69">
        <f>1606+47</f>
        <v>1653</v>
      </c>
      <c r="G52" s="69"/>
      <c r="H52" s="69">
        <v>0</v>
      </c>
      <c r="I52" s="69"/>
      <c r="J52" s="69">
        <v>0</v>
      </c>
      <c r="K52" s="69"/>
      <c r="L52" s="70">
        <f>D52-F52+H52-J52</f>
        <v>25098</v>
      </c>
      <c r="M52" s="27"/>
      <c r="N52" s="138"/>
    </row>
    <row r="53" spans="1:14" ht="15.75">
      <c r="A53" s="26"/>
      <c r="B53" s="27" t="s">
        <v>35</v>
      </c>
      <c r="C53" s="69">
        <v>0</v>
      </c>
      <c r="D53" s="69">
        <v>0</v>
      </c>
      <c r="E53" s="69"/>
      <c r="F53" s="69">
        <v>0</v>
      </c>
      <c r="G53" s="69"/>
      <c r="H53" s="69">
        <v>0</v>
      </c>
      <c r="I53" s="69"/>
      <c r="J53" s="69">
        <v>0</v>
      </c>
      <c r="K53" s="69"/>
      <c r="L53" s="70">
        <f>D53-F53</f>
        <v>0</v>
      </c>
      <c r="M53" s="27"/>
      <c r="N53" s="138"/>
    </row>
    <row r="54" spans="1:14" ht="15.75">
      <c r="A54" s="26"/>
      <c r="B54" s="27"/>
      <c r="C54" s="69"/>
      <c r="D54" s="69"/>
      <c r="E54" s="69"/>
      <c r="F54" s="69"/>
      <c r="G54" s="69"/>
      <c r="H54" s="69"/>
      <c r="I54" s="69"/>
      <c r="J54" s="69"/>
      <c r="K54" s="69"/>
      <c r="L54" s="70"/>
      <c r="M54" s="27"/>
      <c r="N54" s="138"/>
    </row>
    <row r="55" spans="1:14" ht="15.75">
      <c r="A55" s="26"/>
      <c r="B55" s="27" t="s">
        <v>36</v>
      </c>
      <c r="C55" s="69">
        <f>SUM(C52:C54)</f>
        <v>132263</v>
      </c>
      <c r="D55" s="69">
        <f>SUM(D52:D54)</f>
        <v>26751</v>
      </c>
      <c r="E55" s="69"/>
      <c r="F55" s="69">
        <f>SUM(F52:F54)</f>
        <v>1653</v>
      </c>
      <c r="G55" s="69"/>
      <c r="H55" s="69">
        <f>SUM(H52:H54)</f>
        <v>0</v>
      </c>
      <c r="I55" s="69"/>
      <c r="J55" s="69">
        <f>SUM(J52:J54)</f>
        <v>0</v>
      </c>
      <c r="K55" s="69"/>
      <c r="L55" s="71">
        <f>SUM(L52:L54)</f>
        <v>25098</v>
      </c>
      <c r="M55" s="27"/>
      <c r="N55" s="138"/>
    </row>
    <row r="56" spans="1:14" ht="15.75">
      <c r="A56" s="26"/>
      <c r="B56" s="27"/>
      <c r="C56" s="69"/>
      <c r="D56" s="69"/>
      <c r="E56" s="69"/>
      <c r="F56" s="69"/>
      <c r="G56" s="69"/>
      <c r="H56" s="69"/>
      <c r="I56" s="69"/>
      <c r="J56" s="69"/>
      <c r="K56" s="69"/>
      <c r="L56" s="71"/>
      <c r="M56" s="27"/>
      <c r="N56" s="138"/>
    </row>
    <row r="57" spans="1:14" ht="15.75">
      <c r="A57" s="8"/>
      <c r="B57" s="12" t="s">
        <v>37</v>
      </c>
      <c r="C57" s="72"/>
      <c r="D57" s="72"/>
      <c r="E57" s="72"/>
      <c r="F57" s="72"/>
      <c r="G57" s="72"/>
      <c r="H57" s="72"/>
      <c r="I57" s="72"/>
      <c r="J57" s="72"/>
      <c r="K57" s="72"/>
      <c r="L57" s="73"/>
      <c r="M57" s="10"/>
      <c r="N57" s="138"/>
    </row>
    <row r="58" spans="1:14" ht="15.75">
      <c r="A58" s="8"/>
      <c r="B58" s="10"/>
      <c r="C58" s="72"/>
      <c r="D58" s="72"/>
      <c r="E58" s="72"/>
      <c r="F58" s="72"/>
      <c r="G58" s="72"/>
      <c r="H58" s="72"/>
      <c r="I58" s="72"/>
      <c r="J58" s="72"/>
      <c r="K58" s="72"/>
      <c r="L58" s="73"/>
      <c r="M58" s="10"/>
      <c r="N58" s="138"/>
    </row>
    <row r="59" spans="1:14" ht="15.75">
      <c r="A59" s="26"/>
      <c r="B59" s="27" t="s">
        <v>34</v>
      </c>
      <c r="C59" s="69"/>
      <c r="D59" s="69"/>
      <c r="E59" s="69"/>
      <c r="F59" s="69"/>
      <c r="G59" s="69"/>
      <c r="H59" s="69"/>
      <c r="I59" s="69"/>
      <c r="J59" s="69"/>
      <c r="K59" s="69"/>
      <c r="L59" s="71"/>
      <c r="M59" s="27"/>
      <c r="N59" s="138"/>
    </row>
    <row r="60" spans="1:14" ht="15.75">
      <c r="A60" s="26"/>
      <c r="B60" s="27" t="s">
        <v>35</v>
      </c>
      <c r="C60" s="69"/>
      <c r="D60" s="69"/>
      <c r="E60" s="69"/>
      <c r="F60" s="69"/>
      <c r="G60" s="69"/>
      <c r="H60" s="69"/>
      <c r="I60" s="69"/>
      <c r="J60" s="69"/>
      <c r="K60" s="69"/>
      <c r="L60" s="71"/>
      <c r="M60" s="27"/>
      <c r="N60" s="138"/>
    </row>
    <row r="61" spans="1:14" ht="15.75">
      <c r="A61" s="26"/>
      <c r="B61" s="27"/>
      <c r="C61" s="69"/>
      <c r="D61" s="69"/>
      <c r="E61" s="69"/>
      <c r="F61" s="69"/>
      <c r="G61" s="69"/>
      <c r="H61" s="69"/>
      <c r="I61" s="69"/>
      <c r="J61" s="69"/>
      <c r="K61" s="69"/>
      <c r="L61" s="71"/>
      <c r="M61" s="27"/>
      <c r="N61" s="138"/>
    </row>
    <row r="62" spans="1:14" ht="15.75">
      <c r="A62" s="26"/>
      <c r="B62" s="27" t="s">
        <v>36</v>
      </c>
      <c r="C62" s="69"/>
      <c r="D62" s="69"/>
      <c r="E62" s="69"/>
      <c r="F62" s="69"/>
      <c r="G62" s="69"/>
      <c r="H62" s="69"/>
      <c r="I62" s="69"/>
      <c r="J62" s="69"/>
      <c r="K62" s="69"/>
      <c r="L62" s="69"/>
      <c r="M62" s="27"/>
      <c r="N62" s="138"/>
    </row>
    <row r="63" spans="1:14" ht="15.75">
      <c r="A63" s="26"/>
      <c r="B63" s="27"/>
      <c r="C63" s="69"/>
      <c r="D63" s="69"/>
      <c r="E63" s="69"/>
      <c r="F63" s="69"/>
      <c r="G63" s="69"/>
      <c r="H63" s="69"/>
      <c r="I63" s="69"/>
      <c r="J63" s="69"/>
      <c r="K63" s="69"/>
      <c r="L63" s="69"/>
      <c r="M63" s="27"/>
      <c r="N63" s="138"/>
    </row>
    <row r="64" spans="1:14" ht="15.75">
      <c r="A64" s="26"/>
      <c r="B64" s="27" t="s">
        <v>38</v>
      </c>
      <c r="C64" s="69"/>
      <c r="D64" s="69">
        <v>0</v>
      </c>
      <c r="E64" s="69"/>
      <c r="F64" s="69"/>
      <c r="G64" s="69"/>
      <c r="H64" s="69"/>
      <c r="I64" s="69"/>
      <c r="J64" s="69"/>
      <c r="K64" s="69"/>
      <c r="L64" s="70">
        <f>D64-F64+H64-J64</f>
        <v>0</v>
      </c>
      <c r="M64" s="27"/>
      <c r="N64" s="138"/>
    </row>
    <row r="65" spans="1:14" ht="15.75">
      <c r="A65" s="26"/>
      <c r="B65" s="27" t="s">
        <v>39</v>
      </c>
      <c r="C65" s="69">
        <v>2737</v>
      </c>
      <c r="D65" s="69">
        <v>0</v>
      </c>
      <c r="E65" s="69"/>
      <c r="F65" s="69"/>
      <c r="G65" s="69"/>
      <c r="H65" s="69"/>
      <c r="I65" s="69"/>
      <c r="J65" s="69"/>
      <c r="K65" s="69"/>
      <c r="L65" s="71">
        <v>0</v>
      </c>
      <c r="M65" s="27"/>
      <c r="N65" s="138"/>
    </row>
    <row r="66" spans="1:14" ht="15.75">
      <c r="A66" s="26"/>
      <c r="B66" s="27" t="s">
        <v>40</v>
      </c>
      <c r="C66" s="69">
        <v>0</v>
      </c>
      <c r="D66" s="69">
        <v>4</v>
      </c>
      <c r="E66" s="69"/>
      <c r="F66" s="69"/>
      <c r="G66" s="69"/>
      <c r="H66" s="69"/>
      <c r="I66" s="69"/>
      <c r="J66" s="69"/>
      <c r="K66" s="69"/>
      <c r="L66" s="71">
        <v>47</v>
      </c>
      <c r="M66" s="27"/>
      <c r="N66" s="138"/>
    </row>
    <row r="67" spans="1:14" ht="15.75">
      <c r="A67" s="26"/>
      <c r="B67" s="27" t="s">
        <v>41</v>
      </c>
      <c r="C67" s="71">
        <f>SUM(C55:C66)</f>
        <v>135000</v>
      </c>
      <c r="D67" s="71">
        <f>SUM(D55:D66)</f>
        <v>26755</v>
      </c>
      <c r="E67" s="69"/>
      <c r="F67" s="71"/>
      <c r="G67" s="69"/>
      <c r="H67" s="71"/>
      <c r="I67" s="69"/>
      <c r="J67" s="71"/>
      <c r="K67" s="69"/>
      <c r="L67" s="71">
        <f>SUM(L55:L66)</f>
        <v>25145</v>
      </c>
      <c r="M67" s="27"/>
      <c r="N67" s="138"/>
    </row>
    <row r="68" spans="1:14" ht="15.75">
      <c r="A68" s="26"/>
      <c r="B68" s="27"/>
      <c r="C68" s="69"/>
      <c r="D68" s="69"/>
      <c r="E68" s="69"/>
      <c r="F68" s="69"/>
      <c r="G68" s="69"/>
      <c r="H68" s="69"/>
      <c r="I68" s="69"/>
      <c r="J68" s="69"/>
      <c r="K68" s="69"/>
      <c r="L68" s="71"/>
      <c r="M68" s="27"/>
      <c r="N68" s="138"/>
    </row>
    <row r="69" spans="1:14" ht="15.75">
      <c r="A69" s="26"/>
      <c r="B69" s="27"/>
      <c r="C69" s="27"/>
      <c r="D69" s="27"/>
      <c r="E69" s="27"/>
      <c r="F69" s="27"/>
      <c r="G69" s="27"/>
      <c r="H69" s="27"/>
      <c r="I69" s="27"/>
      <c r="J69" s="27"/>
      <c r="K69" s="27"/>
      <c r="L69" s="27"/>
      <c r="M69" s="27"/>
      <c r="N69" s="138"/>
    </row>
    <row r="70" spans="1:14" ht="15.75">
      <c r="A70" s="8"/>
      <c r="B70" s="64" t="s">
        <v>42</v>
      </c>
      <c r="C70" s="17"/>
      <c r="D70" s="17"/>
      <c r="E70" s="17"/>
      <c r="F70" s="17"/>
      <c r="G70" s="17"/>
      <c r="H70" s="17"/>
      <c r="I70" s="20"/>
      <c r="J70" s="20" t="s">
        <v>175</v>
      </c>
      <c r="K70" s="20"/>
      <c r="L70" s="20" t="s">
        <v>189</v>
      </c>
      <c r="M70" s="17"/>
      <c r="N70" s="138"/>
    </row>
    <row r="71" spans="1:14" ht="15.75">
      <c r="A71" s="26"/>
      <c r="B71" s="27" t="s">
        <v>43</v>
      </c>
      <c r="C71" s="27"/>
      <c r="D71" s="27"/>
      <c r="E71" s="27"/>
      <c r="F71" s="27"/>
      <c r="G71" s="27"/>
      <c r="H71" s="27"/>
      <c r="I71" s="27"/>
      <c r="J71" s="69">
        <v>0</v>
      </c>
      <c r="K71" s="27"/>
      <c r="L71" s="70">
        <v>0</v>
      </c>
      <c r="M71" s="27"/>
      <c r="N71" s="138"/>
    </row>
    <row r="72" spans="1:14" ht="15.75">
      <c r="A72" s="26"/>
      <c r="B72" s="27" t="s">
        <v>44</v>
      </c>
      <c r="C72" s="53" t="s">
        <v>139</v>
      </c>
      <c r="D72" s="76">
        <f>L46</f>
        <v>36971</v>
      </c>
      <c r="E72" s="27"/>
      <c r="F72" s="27"/>
      <c r="G72" s="27"/>
      <c r="H72" s="27"/>
      <c r="I72" s="27"/>
      <c r="J72" s="69">
        <f>1653+4-47</f>
        <v>1610</v>
      </c>
      <c r="K72" s="27"/>
      <c r="L72" s="70"/>
      <c r="M72" s="27"/>
      <c r="N72" s="138"/>
    </row>
    <row r="73" spans="1:14" ht="15.75">
      <c r="A73" s="26"/>
      <c r="B73" s="27" t="s">
        <v>45</v>
      </c>
      <c r="C73" s="27"/>
      <c r="D73" s="27"/>
      <c r="E73" s="27"/>
      <c r="F73" s="27"/>
      <c r="G73" s="27"/>
      <c r="H73" s="27"/>
      <c r="I73" s="27"/>
      <c r="J73" s="69"/>
      <c r="K73" s="27"/>
      <c r="L73" s="70">
        <f>614-11+325+26+40+1-7-259-103+6</f>
        <v>632</v>
      </c>
      <c r="M73" s="27"/>
      <c r="N73" s="138"/>
    </row>
    <row r="74" spans="1:14" ht="15.75">
      <c r="A74" s="26"/>
      <c r="B74" s="27" t="s">
        <v>46</v>
      </c>
      <c r="C74" s="27"/>
      <c r="D74" s="27"/>
      <c r="E74" s="27"/>
      <c r="F74" s="27"/>
      <c r="G74" s="27"/>
      <c r="H74" s="27"/>
      <c r="I74" s="27"/>
      <c r="J74" s="69"/>
      <c r="K74" s="27"/>
      <c r="L74" s="70">
        <v>0</v>
      </c>
      <c r="M74" s="27"/>
      <c r="N74" s="138"/>
    </row>
    <row r="75" spans="1:14" ht="15.75">
      <c r="A75" s="26"/>
      <c r="B75" s="27" t="s">
        <v>47</v>
      </c>
      <c r="C75" s="27"/>
      <c r="D75" s="27"/>
      <c r="E75" s="27"/>
      <c r="F75" s="27"/>
      <c r="G75" s="27"/>
      <c r="H75" s="27"/>
      <c r="I75" s="27"/>
      <c r="J75" s="69">
        <f>SUM(J71:J74)</f>
        <v>1610</v>
      </c>
      <c r="K75" s="27"/>
      <c r="L75" s="71">
        <f>SUM(L71:L74)</f>
        <v>632</v>
      </c>
      <c r="M75" s="27"/>
      <c r="N75" s="138"/>
    </row>
    <row r="76" spans="1:14" ht="15.75">
      <c r="A76" s="26"/>
      <c r="B76" s="27" t="s">
        <v>48</v>
      </c>
      <c r="C76" s="27"/>
      <c r="D76" s="27"/>
      <c r="E76" s="27"/>
      <c r="F76" s="27"/>
      <c r="G76" s="27"/>
      <c r="H76" s="27"/>
      <c r="I76" s="27"/>
      <c r="J76" s="69">
        <v>0</v>
      </c>
      <c r="K76" s="27"/>
      <c r="L76" s="70">
        <v>0</v>
      </c>
      <c r="M76" s="27"/>
      <c r="N76" s="138"/>
    </row>
    <row r="77" spans="1:14" ht="15.75">
      <c r="A77" s="26"/>
      <c r="B77" s="27" t="s">
        <v>49</v>
      </c>
      <c r="C77" s="27"/>
      <c r="D77" s="27"/>
      <c r="E77" s="27"/>
      <c r="F77" s="27"/>
      <c r="G77" s="27"/>
      <c r="H77" s="27"/>
      <c r="I77" s="27"/>
      <c r="J77" s="69">
        <f>J75+J76</f>
        <v>1610</v>
      </c>
      <c r="K77" s="27"/>
      <c r="L77" s="71">
        <f>L75+L76</f>
        <v>632</v>
      </c>
      <c r="M77" s="27"/>
      <c r="N77" s="138"/>
    </row>
    <row r="78" spans="1:14" ht="15.75">
      <c r="A78" s="26"/>
      <c r="B78" s="77" t="s">
        <v>50</v>
      </c>
      <c r="C78" s="78"/>
      <c r="D78" s="27"/>
      <c r="E78" s="27"/>
      <c r="F78" s="27"/>
      <c r="G78" s="27"/>
      <c r="H78" s="27"/>
      <c r="I78" s="27"/>
      <c r="J78" s="69"/>
      <c r="K78" s="27"/>
      <c r="L78" s="70"/>
      <c r="M78" s="27"/>
      <c r="N78" s="138"/>
    </row>
    <row r="79" spans="1:14" ht="15.75">
      <c r="A79" s="26">
        <v>1</v>
      </c>
      <c r="B79" s="27" t="s">
        <v>51</v>
      </c>
      <c r="C79" s="27"/>
      <c r="D79" s="27"/>
      <c r="E79" s="27"/>
      <c r="F79" s="27"/>
      <c r="G79" s="27"/>
      <c r="H79" s="27"/>
      <c r="I79" s="27"/>
      <c r="J79" s="27"/>
      <c r="K79" s="27"/>
      <c r="L79" s="70">
        <v>0</v>
      </c>
      <c r="M79" s="27"/>
      <c r="N79" s="138"/>
    </row>
    <row r="80" spans="1:14" ht="15.75">
      <c r="A80" s="26">
        <v>2</v>
      </c>
      <c r="B80" s="27" t="s">
        <v>52</v>
      </c>
      <c r="C80" s="27"/>
      <c r="D80" s="27"/>
      <c r="E80" s="27"/>
      <c r="F80" s="27"/>
      <c r="G80" s="27"/>
      <c r="H80" s="27"/>
      <c r="I80" s="27"/>
      <c r="J80" s="27"/>
      <c r="K80" s="27"/>
      <c r="L80" s="70">
        <v>-4</v>
      </c>
      <c r="M80" s="27"/>
      <c r="N80" s="138"/>
    </row>
    <row r="81" spans="1:14" ht="15.75">
      <c r="A81" s="26">
        <v>3</v>
      </c>
      <c r="B81" s="27" t="s">
        <v>53</v>
      </c>
      <c r="C81" s="27"/>
      <c r="D81" s="27"/>
      <c r="E81" s="27"/>
      <c r="F81" s="27"/>
      <c r="G81" s="27"/>
      <c r="H81" s="27"/>
      <c r="I81" s="27"/>
      <c r="J81" s="27"/>
      <c r="K81" s="27"/>
      <c r="L81" s="70">
        <v>-21</v>
      </c>
      <c r="M81" s="27"/>
      <c r="N81" s="138"/>
    </row>
    <row r="82" spans="1:14" ht="15.75">
      <c r="A82" s="26">
        <v>4</v>
      </c>
      <c r="B82" s="27" t="s">
        <v>54</v>
      </c>
      <c r="C82" s="27"/>
      <c r="D82" s="27"/>
      <c r="E82" s="27"/>
      <c r="F82" s="27"/>
      <c r="G82" s="27"/>
      <c r="H82" s="27"/>
      <c r="I82" s="27"/>
      <c r="J82" s="27"/>
      <c r="K82" s="27"/>
      <c r="L82" s="70">
        <v>0</v>
      </c>
      <c r="M82" s="27"/>
      <c r="N82" s="138"/>
    </row>
    <row r="83" spans="1:14" ht="15.75">
      <c r="A83" s="26">
        <v>5</v>
      </c>
      <c r="B83" s="27" t="s">
        <v>55</v>
      </c>
      <c r="C83" s="27"/>
      <c r="D83" s="27"/>
      <c r="E83" s="27"/>
      <c r="F83" s="27"/>
      <c r="G83" s="27"/>
      <c r="H83" s="27"/>
      <c r="I83" s="27"/>
      <c r="J83" s="27"/>
      <c r="K83" s="27"/>
      <c r="L83" s="70">
        <v>-394</v>
      </c>
      <c r="M83" s="27"/>
      <c r="N83" s="138"/>
    </row>
    <row r="84" spans="1:14" ht="15.75">
      <c r="A84" s="26">
        <v>6</v>
      </c>
      <c r="B84" s="27" t="s">
        <v>56</v>
      </c>
      <c r="C84" s="27"/>
      <c r="D84" s="27"/>
      <c r="E84" s="27"/>
      <c r="F84" s="27"/>
      <c r="G84" s="27"/>
      <c r="H84" s="27"/>
      <c r="I84" s="27"/>
      <c r="J84" s="27"/>
      <c r="K84" s="27"/>
      <c r="L84" s="70">
        <v>-3</v>
      </c>
      <c r="M84" s="27"/>
      <c r="N84" s="138"/>
    </row>
    <row r="85" spans="1:14" ht="15.75">
      <c r="A85" s="26">
        <v>7</v>
      </c>
      <c r="B85" s="27" t="s">
        <v>57</v>
      </c>
      <c r="C85" s="27"/>
      <c r="D85" s="27"/>
      <c r="E85" s="27"/>
      <c r="F85" s="27"/>
      <c r="G85" s="27"/>
      <c r="H85" s="27"/>
      <c r="I85" s="27"/>
      <c r="J85" s="27"/>
      <c r="K85" s="27"/>
      <c r="L85" s="70">
        <v>-23</v>
      </c>
      <c r="M85" s="27"/>
      <c r="N85" s="138"/>
    </row>
    <row r="86" spans="1:14" ht="15.75">
      <c r="A86" s="26">
        <v>8</v>
      </c>
      <c r="B86" s="27" t="s">
        <v>58</v>
      </c>
      <c r="C86" s="27"/>
      <c r="D86" s="27"/>
      <c r="E86" s="27"/>
      <c r="F86" s="27"/>
      <c r="G86" s="27"/>
      <c r="H86" s="27"/>
      <c r="I86" s="27"/>
      <c r="J86" s="27"/>
      <c r="K86" s="27"/>
      <c r="L86" s="70">
        <v>0</v>
      </c>
      <c r="M86" s="27"/>
      <c r="N86" s="138"/>
    </row>
    <row r="87" spans="1:14" ht="15.75">
      <c r="A87" s="26">
        <v>9</v>
      </c>
      <c r="B87" s="27" t="s">
        <v>59</v>
      </c>
      <c r="C87" s="27"/>
      <c r="D87" s="27"/>
      <c r="E87" s="27"/>
      <c r="F87" s="27"/>
      <c r="G87" s="27"/>
      <c r="H87" s="27"/>
      <c r="I87" s="27"/>
      <c r="J87" s="27"/>
      <c r="K87" s="27"/>
      <c r="L87" s="70">
        <v>-47</v>
      </c>
      <c r="M87" s="27"/>
      <c r="N87" s="138"/>
    </row>
    <row r="88" spans="1:14" ht="15.75">
      <c r="A88" s="26">
        <v>10</v>
      </c>
      <c r="B88" s="27" t="s">
        <v>60</v>
      </c>
      <c r="C88" s="27"/>
      <c r="D88" s="27"/>
      <c r="E88" s="27"/>
      <c r="F88" s="27"/>
      <c r="G88" s="27"/>
      <c r="H88" s="27"/>
      <c r="I88" s="27"/>
      <c r="J88" s="27"/>
      <c r="K88" s="27"/>
      <c r="L88" s="70">
        <v>0</v>
      </c>
      <c r="M88" s="27"/>
      <c r="N88" s="138"/>
    </row>
    <row r="89" spans="1:14" ht="15.75">
      <c r="A89" s="26">
        <v>11</v>
      </c>
      <c r="B89" s="27" t="s">
        <v>61</v>
      </c>
      <c r="C89" s="27"/>
      <c r="D89" s="27"/>
      <c r="E89" s="27"/>
      <c r="F89" s="27"/>
      <c r="G89" s="27"/>
      <c r="H89" s="27"/>
      <c r="I89" s="27"/>
      <c r="J89" s="27"/>
      <c r="K89" s="27"/>
      <c r="L89" s="70">
        <v>0</v>
      </c>
      <c r="M89" s="27"/>
      <c r="N89" s="138"/>
    </row>
    <row r="90" spans="1:14" ht="15.75">
      <c r="A90" s="26">
        <v>12</v>
      </c>
      <c r="B90" s="27" t="s">
        <v>62</v>
      </c>
      <c r="C90" s="27"/>
      <c r="D90" s="27"/>
      <c r="E90" s="27"/>
      <c r="F90" s="27"/>
      <c r="G90" s="27"/>
      <c r="H90" s="27"/>
      <c r="I90" s="27"/>
      <c r="J90" s="27"/>
      <c r="K90" s="27"/>
      <c r="L90" s="70">
        <f>-L77-SUM(L80:L89)</f>
        <v>-140</v>
      </c>
      <c r="M90" s="27"/>
      <c r="N90" s="138"/>
    </row>
    <row r="91" spans="1:14" ht="15.75">
      <c r="A91" s="26"/>
      <c r="B91" s="77" t="s">
        <v>63</v>
      </c>
      <c r="C91" s="78"/>
      <c r="D91" s="27"/>
      <c r="E91" s="27"/>
      <c r="F91" s="27"/>
      <c r="G91" s="27"/>
      <c r="H91" s="27"/>
      <c r="I91" s="27"/>
      <c r="J91" s="27"/>
      <c r="K91" s="27"/>
      <c r="L91" s="79"/>
      <c r="M91" s="27"/>
      <c r="N91" s="138"/>
    </row>
    <row r="92" spans="1:14" ht="15.75">
      <c r="A92" s="26"/>
      <c r="B92" s="27" t="s">
        <v>64</v>
      </c>
      <c r="C92" s="78"/>
      <c r="D92" s="27"/>
      <c r="E92" s="27"/>
      <c r="F92" s="27"/>
      <c r="G92" s="27"/>
      <c r="H92" s="27"/>
      <c r="I92" s="27"/>
      <c r="J92" s="69">
        <v>0</v>
      </c>
      <c r="K92" s="69"/>
      <c r="L92" s="70"/>
      <c r="M92" s="27"/>
      <c r="N92" s="138"/>
    </row>
    <row r="93" spans="1:14" ht="15.75">
      <c r="A93" s="26"/>
      <c r="B93" s="27" t="s">
        <v>65</v>
      </c>
      <c r="C93" s="27"/>
      <c r="D93" s="27"/>
      <c r="E93" s="27"/>
      <c r="F93" s="27"/>
      <c r="G93" s="27"/>
      <c r="H93" s="27"/>
      <c r="I93" s="27"/>
      <c r="J93" s="69">
        <v>0</v>
      </c>
      <c r="K93" s="69"/>
      <c r="L93" s="70"/>
      <c r="M93" s="27"/>
      <c r="N93" s="138"/>
    </row>
    <row r="94" spans="1:14" ht="15.75">
      <c r="A94" s="26"/>
      <c r="B94" s="27" t="s">
        <v>66</v>
      </c>
      <c r="C94" s="27"/>
      <c r="D94" s="27"/>
      <c r="E94" s="27"/>
      <c r="F94" s="27"/>
      <c r="G94" s="27"/>
      <c r="H94" s="27"/>
      <c r="I94" s="27"/>
      <c r="J94" s="69">
        <v>-1529</v>
      </c>
      <c r="K94" s="69"/>
      <c r="L94" s="70"/>
      <c r="M94" s="27"/>
      <c r="N94" s="138"/>
    </row>
    <row r="95" spans="1:14" ht="15.75">
      <c r="A95" s="26"/>
      <c r="B95" s="27" t="s">
        <v>67</v>
      </c>
      <c r="C95" s="27"/>
      <c r="D95" s="27"/>
      <c r="E95" s="27"/>
      <c r="F95" s="27"/>
      <c r="G95" s="27"/>
      <c r="H95" s="27"/>
      <c r="I95" s="27"/>
      <c r="J95" s="69">
        <v>-81</v>
      </c>
      <c r="K95" s="69"/>
      <c r="L95" s="70"/>
      <c r="M95" s="27"/>
      <c r="N95" s="138"/>
    </row>
    <row r="96" spans="1:14" ht="15.75">
      <c r="A96" s="26"/>
      <c r="B96" s="27" t="s">
        <v>68</v>
      </c>
      <c r="C96" s="27"/>
      <c r="D96" s="27"/>
      <c r="E96" s="27"/>
      <c r="F96" s="27"/>
      <c r="G96" s="27"/>
      <c r="H96" s="27"/>
      <c r="I96" s="27"/>
      <c r="J96" s="69">
        <f>SUM(J78:J95)</f>
        <v>-1610</v>
      </c>
      <c r="K96" s="69"/>
      <c r="L96" s="69">
        <f>SUM(L78:L95)</f>
        <v>-632</v>
      </c>
      <c r="M96" s="27"/>
      <c r="N96" s="138"/>
    </row>
    <row r="97" spans="1:14" ht="15.75">
      <c r="A97" s="26"/>
      <c r="B97" s="27" t="s">
        <v>69</v>
      </c>
      <c r="C97" s="27"/>
      <c r="D97" s="27"/>
      <c r="E97" s="27"/>
      <c r="F97" s="27"/>
      <c r="G97" s="27"/>
      <c r="H97" s="27"/>
      <c r="I97" s="27"/>
      <c r="J97" s="69">
        <f>J77+J96</f>
        <v>0</v>
      </c>
      <c r="K97" s="69"/>
      <c r="L97" s="69">
        <f>L77+L96</f>
        <v>0</v>
      </c>
      <c r="M97" s="27"/>
      <c r="N97" s="138"/>
    </row>
    <row r="98" spans="1:14" ht="15.75">
      <c r="A98" s="2"/>
      <c r="B98" s="80" t="s">
        <v>70</v>
      </c>
      <c r="C98" s="81"/>
      <c r="D98" s="5"/>
      <c r="E98" s="5"/>
      <c r="F98" s="5"/>
      <c r="G98" s="5"/>
      <c r="H98" s="5"/>
      <c r="I98" s="5"/>
      <c r="J98" s="5"/>
      <c r="K98" s="5"/>
      <c r="L98" s="63"/>
      <c r="M98" s="5"/>
      <c r="N98" s="138"/>
    </row>
    <row r="99" spans="1:14" ht="15.75">
      <c r="A99" s="8"/>
      <c r="B99" s="22"/>
      <c r="C99" s="16"/>
      <c r="D99" s="10"/>
      <c r="E99" s="10"/>
      <c r="F99" s="10"/>
      <c r="G99" s="10"/>
      <c r="H99" s="10"/>
      <c r="I99" s="10"/>
      <c r="J99" s="10"/>
      <c r="K99" s="10"/>
      <c r="L99" s="65"/>
      <c r="M99" s="10"/>
      <c r="N99" s="138"/>
    </row>
    <row r="100" spans="1:14" ht="15.75">
      <c r="A100" s="8"/>
      <c r="B100" s="82" t="s">
        <v>71</v>
      </c>
      <c r="C100" s="16"/>
      <c r="D100" s="10"/>
      <c r="E100" s="10"/>
      <c r="F100" s="10"/>
      <c r="G100" s="10"/>
      <c r="H100" s="10"/>
      <c r="I100" s="10"/>
      <c r="J100" s="10"/>
      <c r="K100" s="10"/>
      <c r="L100" s="65"/>
      <c r="M100" s="10"/>
      <c r="N100" s="138"/>
    </row>
    <row r="101" spans="1:14" ht="15.75">
      <c r="A101" s="26"/>
      <c r="B101" s="27" t="s">
        <v>72</v>
      </c>
      <c r="C101" s="27"/>
      <c r="D101" s="27"/>
      <c r="E101" s="27"/>
      <c r="F101" s="27"/>
      <c r="G101" s="27"/>
      <c r="H101" s="27"/>
      <c r="I101" s="27"/>
      <c r="J101" s="27"/>
      <c r="K101" s="27"/>
      <c r="L101" s="70">
        <v>1350</v>
      </c>
      <c r="M101" s="27"/>
      <c r="N101" s="138"/>
    </row>
    <row r="102" spans="1:14" ht="15.75">
      <c r="A102" s="26"/>
      <c r="B102" s="27" t="s">
        <v>73</v>
      </c>
      <c r="C102" s="27"/>
      <c r="D102" s="27"/>
      <c r="E102" s="27"/>
      <c r="F102" s="27"/>
      <c r="G102" s="27"/>
      <c r="H102" s="27"/>
      <c r="I102" s="27"/>
      <c r="J102" s="27"/>
      <c r="K102" s="27"/>
      <c r="L102" s="70">
        <v>2295</v>
      </c>
      <c r="M102" s="27"/>
      <c r="N102" s="138"/>
    </row>
    <row r="103" spans="1:14" ht="15.75">
      <c r="A103" s="26"/>
      <c r="B103" s="27" t="s">
        <v>74</v>
      </c>
      <c r="C103" s="27"/>
      <c r="D103" s="27"/>
      <c r="E103" s="27"/>
      <c r="F103" s="27"/>
      <c r="G103" s="27"/>
      <c r="H103" s="27"/>
      <c r="I103" s="27"/>
      <c r="J103" s="27"/>
      <c r="K103" s="27"/>
      <c r="L103" s="70">
        <v>0</v>
      </c>
      <c r="M103" s="27"/>
      <c r="N103" s="138"/>
    </row>
    <row r="104" spans="1:14" ht="15.75">
      <c r="A104" s="26"/>
      <c r="B104" s="27" t="s">
        <v>75</v>
      </c>
      <c r="C104" s="27"/>
      <c r="D104" s="27"/>
      <c r="E104" s="27"/>
      <c r="F104" s="27"/>
      <c r="G104" s="27"/>
      <c r="H104" s="27"/>
      <c r="I104" s="27"/>
      <c r="J104" s="27"/>
      <c r="K104" s="27"/>
      <c r="L104" s="70">
        <v>0</v>
      </c>
      <c r="M104" s="27"/>
      <c r="N104" s="138"/>
    </row>
    <row r="105" spans="1:14" ht="15.75">
      <c r="A105" s="26"/>
      <c r="B105" s="27" t="s">
        <v>76</v>
      </c>
      <c r="C105" s="27"/>
      <c r="D105" s="27"/>
      <c r="E105" s="27"/>
      <c r="F105" s="27"/>
      <c r="G105" s="27"/>
      <c r="H105" s="27"/>
      <c r="I105" s="27"/>
      <c r="J105" s="27"/>
      <c r="K105" s="27"/>
      <c r="L105" s="70">
        <v>0</v>
      </c>
      <c r="M105" s="27"/>
      <c r="N105" s="138"/>
    </row>
    <row r="106" spans="1:14" ht="15.75">
      <c r="A106" s="26"/>
      <c r="B106" s="27" t="s">
        <v>55</v>
      </c>
      <c r="C106" s="27"/>
      <c r="D106" s="27"/>
      <c r="E106" s="27"/>
      <c r="F106" s="27"/>
      <c r="G106" s="27"/>
      <c r="H106" s="27"/>
      <c r="I106" s="27"/>
      <c r="J106" s="27"/>
      <c r="K106" s="27"/>
      <c r="L106" s="70">
        <v>0</v>
      </c>
      <c r="M106" s="27"/>
      <c r="N106" s="138"/>
    </row>
    <row r="107" spans="1:14" ht="15.75">
      <c r="A107" s="26"/>
      <c r="B107" s="27" t="s">
        <v>57</v>
      </c>
      <c r="C107" s="27"/>
      <c r="D107" s="27"/>
      <c r="E107" s="27"/>
      <c r="F107" s="27"/>
      <c r="G107" s="27"/>
      <c r="H107" s="27"/>
      <c r="I107" s="27"/>
      <c r="J107" s="27"/>
      <c r="K107" s="27"/>
      <c r="L107" s="70">
        <v>0</v>
      </c>
      <c r="M107" s="27"/>
      <c r="N107" s="138"/>
    </row>
    <row r="108" spans="1:14" ht="15.75">
      <c r="A108" s="26"/>
      <c r="B108" s="27" t="s">
        <v>77</v>
      </c>
      <c r="C108" s="27"/>
      <c r="D108" s="27"/>
      <c r="E108" s="27"/>
      <c r="F108" s="27"/>
      <c r="G108" s="27"/>
      <c r="H108" s="27"/>
      <c r="I108" s="27"/>
      <c r="J108" s="27"/>
      <c r="K108" s="27"/>
      <c r="L108" s="70">
        <f>SUM(L102:L106)</f>
        <v>2295</v>
      </c>
      <c r="M108" s="27"/>
      <c r="N108" s="138"/>
    </row>
    <row r="109" spans="1:14" ht="15.75">
      <c r="A109" s="26"/>
      <c r="B109" s="27"/>
      <c r="C109" s="27"/>
      <c r="D109" s="27"/>
      <c r="E109" s="27"/>
      <c r="F109" s="27"/>
      <c r="G109" s="27"/>
      <c r="H109" s="27"/>
      <c r="I109" s="27"/>
      <c r="J109" s="27"/>
      <c r="K109" s="27"/>
      <c r="L109" s="83"/>
      <c r="M109" s="27"/>
      <c r="N109" s="138"/>
    </row>
    <row r="110" spans="1:14" ht="15.75">
      <c r="A110" s="8"/>
      <c r="B110" s="82" t="s">
        <v>78</v>
      </c>
      <c r="C110" s="10"/>
      <c r="D110" s="10"/>
      <c r="E110" s="10"/>
      <c r="F110" s="10"/>
      <c r="G110" s="10"/>
      <c r="H110" s="10"/>
      <c r="I110" s="10"/>
      <c r="J110" s="10"/>
      <c r="K110" s="10"/>
      <c r="L110" s="65"/>
      <c r="M110" s="10"/>
      <c r="N110" s="138"/>
    </row>
    <row r="111" spans="1:14" ht="15.75">
      <c r="A111" s="26"/>
      <c r="B111" s="27" t="s">
        <v>79</v>
      </c>
      <c r="C111" s="27"/>
      <c r="D111" s="84"/>
      <c r="E111" s="27"/>
      <c r="F111" s="27"/>
      <c r="G111" s="27"/>
      <c r="H111" s="27"/>
      <c r="I111" s="27"/>
      <c r="J111" s="27"/>
      <c r="K111" s="27"/>
      <c r="L111" s="85" t="s">
        <v>177</v>
      </c>
      <c r="M111" s="27"/>
      <c r="N111" s="138"/>
    </row>
    <row r="112" spans="1:14" ht="15.75">
      <c r="A112" s="26"/>
      <c r="B112" s="27" t="s">
        <v>80</v>
      </c>
      <c r="C112" s="30"/>
      <c r="D112" s="30"/>
      <c r="E112" s="30"/>
      <c r="F112" s="30"/>
      <c r="G112" s="30"/>
      <c r="H112" s="30"/>
      <c r="I112" s="30"/>
      <c r="J112" s="30"/>
      <c r="K112" s="30"/>
      <c r="L112" s="85" t="s">
        <v>177</v>
      </c>
      <c r="M112" s="27"/>
      <c r="N112" s="138"/>
    </row>
    <row r="113" spans="1:14" ht="15.75">
      <c r="A113" s="26"/>
      <c r="B113" s="27" t="s">
        <v>81</v>
      </c>
      <c r="C113" s="27"/>
      <c r="D113" s="27"/>
      <c r="E113" s="27"/>
      <c r="F113" s="27"/>
      <c r="G113" s="27"/>
      <c r="H113" s="27"/>
      <c r="I113" s="27"/>
      <c r="J113" s="27"/>
      <c r="K113" s="27"/>
      <c r="L113" s="85" t="s">
        <v>177</v>
      </c>
      <c r="M113" s="27"/>
      <c r="N113" s="138"/>
    </row>
    <row r="114" spans="1:14" ht="15.75">
      <c r="A114" s="26"/>
      <c r="B114" s="27" t="s">
        <v>82</v>
      </c>
      <c r="C114" s="27"/>
      <c r="D114" s="27"/>
      <c r="E114" s="27"/>
      <c r="F114" s="27"/>
      <c r="G114" s="27"/>
      <c r="H114" s="27"/>
      <c r="I114" s="27"/>
      <c r="J114" s="27"/>
      <c r="K114" s="27"/>
      <c r="L114" s="85" t="s">
        <v>177</v>
      </c>
      <c r="M114" s="27"/>
      <c r="N114" s="138"/>
    </row>
    <row r="115" spans="1:14" ht="15.75">
      <c r="A115" s="26"/>
      <c r="B115" s="27"/>
      <c r="C115" s="27"/>
      <c r="D115" s="27"/>
      <c r="E115" s="27"/>
      <c r="F115" s="27"/>
      <c r="G115" s="27"/>
      <c r="H115" s="27"/>
      <c r="I115" s="27"/>
      <c r="J115" s="27"/>
      <c r="K115" s="27"/>
      <c r="L115" s="83"/>
      <c r="M115" s="27"/>
      <c r="N115" s="138"/>
    </row>
    <row r="116" spans="1:14" ht="15.75">
      <c r="A116" s="8"/>
      <c r="B116" s="82" t="s">
        <v>83</v>
      </c>
      <c r="C116" s="16"/>
      <c r="D116" s="10"/>
      <c r="E116" s="10"/>
      <c r="F116" s="10"/>
      <c r="G116" s="10"/>
      <c r="H116" s="10"/>
      <c r="I116" s="10"/>
      <c r="J116" s="10"/>
      <c r="K116" s="10"/>
      <c r="L116" s="86"/>
      <c r="M116" s="10"/>
      <c r="N116" s="138"/>
    </row>
    <row r="117" spans="1:14" ht="15.75">
      <c r="A117" s="26"/>
      <c r="B117" s="27" t="s">
        <v>84</v>
      </c>
      <c r="C117" s="27"/>
      <c r="D117" s="27"/>
      <c r="E117" s="27"/>
      <c r="F117" s="27"/>
      <c r="G117" s="27"/>
      <c r="H117" s="27"/>
      <c r="I117" s="27"/>
      <c r="J117" s="27"/>
      <c r="K117" s="27"/>
      <c r="L117" s="70">
        <v>0</v>
      </c>
      <c r="M117" s="27"/>
      <c r="N117" s="138"/>
    </row>
    <row r="118" spans="1:14" ht="15.75">
      <c r="A118" s="26"/>
      <c r="B118" s="27" t="s">
        <v>85</v>
      </c>
      <c r="C118" s="27"/>
      <c r="D118" s="27"/>
      <c r="E118" s="27"/>
      <c r="F118" s="27"/>
      <c r="G118" s="27"/>
      <c r="H118" s="27"/>
      <c r="I118" s="27"/>
      <c r="J118" s="27"/>
      <c r="K118" s="27"/>
      <c r="L118" s="70">
        <v>47</v>
      </c>
      <c r="M118" s="27"/>
      <c r="N118" s="138"/>
    </row>
    <row r="119" spans="1:14" ht="15.75">
      <c r="A119" s="26"/>
      <c r="B119" s="27" t="s">
        <v>86</v>
      </c>
      <c r="C119" s="27"/>
      <c r="D119" s="27"/>
      <c r="E119" s="27"/>
      <c r="F119" s="27"/>
      <c r="G119" s="27"/>
      <c r="H119" s="27"/>
      <c r="I119" s="27"/>
      <c r="J119" s="27"/>
      <c r="K119" s="27"/>
      <c r="L119" s="70">
        <f>L118+L117</f>
        <v>47</v>
      </c>
      <c r="M119" s="27"/>
      <c r="N119" s="138"/>
    </row>
    <row r="120" spans="1:14" ht="15.75">
      <c r="A120" s="26"/>
      <c r="B120" s="27" t="s">
        <v>87</v>
      </c>
      <c r="C120" s="27"/>
      <c r="D120" s="27"/>
      <c r="E120" s="27"/>
      <c r="F120" s="27"/>
      <c r="G120" s="27"/>
      <c r="H120" s="87"/>
      <c r="I120" s="27"/>
      <c r="J120" s="27"/>
      <c r="K120" s="27"/>
      <c r="L120" s="70">
        <v>-47</v>
      </c>
      <c r="M120" s="27"/>
      <c r="N120" s="138"/>
    </row>
    <row r="121" spans="1:14" ht="15.75">
      <c r="A121" s="26"/>
      <c r="B121" s="27" t="s">
        <v>88</v>
      </c>
      <c r="C121" s="27"/>
      <c r="D121" s="27"/>
      <c r="E121" s="27"/>
      <c r="F121" s="27"/>
      <c r="G121" s="27"/>
      <c r="H121" s="27"/>
      <c r="I121" s="27"/>
      <c r="J121" s="27"/>
      <c r="K121" s="27"/>
      <c r="L121" s="70">
        <f>L119+L120</f>
        <v>0</v>
      </c>
      <c r="M121" s="27"/>
      <c r="N121" s="138"/>
    </row>
    <row r="122" spans="1:14" ht="7.5" customHeight="1">
      <c r="A122" s="26"/>
      <c r="B122" s="27"/>
      <c r="C122" s="27"/>
      <c r="D122" s="27"/>
      <c r="E122" s="27"/>
      <c r="F122" s="27"/>
      <c r="G122" s="27"/>
      <c r="H122" s="27"/>
      <c r="I122" s="27"/>
      <c r="J122" s="27"/>
      <c r="K122" s="27"/>
      <c r="L122" s="83"/>
      <c r="M122" s="27"/>
      <c r="N122" s="138"/>
    </row>
    <row r="123" spans="1:14" ht="6" customHeight="1">
      <c r="A123" s="2"/>
      <c r="B123" s="5"/>
      <c r="C123" s="5"/>
      <c r="D123" s="5"/>
      <c r="E123" s="5"/>
      <c r="F123" s="5"/>
      <c r="G123" s="5"/>
      <c r="H123" s="5"/>
      <c r="I123" s="5"/>
      <c r="J123" s="5"/>
      <c r="K123" s="5"/>
      <c r="L123" s="63"/>
      <c r="M123" s="5"/>
      <c r="N123" s="138"/>
    </row>
    <row r="124" spans="1:14" ht="15.75">
      <c r="A124" s="8"/>
      <c r="B124" s="82" t="s">
        <v>89</v>
      </c>
      <c r="C124" s="16"/>
      <c r="D124" s="10"/>
      <c r="E124" s="10"/>
      <c r="F124" s="10"/>
      <c r="G124" s="10"/>
      <c r="H124" s="10"/>
      <c r="I124" s="10"/>
      <c r="J124" s="10"/>
      <c r="K124" s="10"/>
      <c r="L124" s="65"/>
      <c r="M124" s="10"/>
      <c r="N124" s="138"/>
    </row>
    <row r="125" spans="1:14" ht="15.75">
      <c r="A125" s="8"/>
      <c r="B125" s="22"/>
      <c r="C125" s="16"/>
      <c r="D125" s="10"/>
      <c r="E125" s="10"/>
      <c r="F125" s="10"/>
      <c r="G125" s="10"/>
      <c r="H125" s="10"/>
      <c r="I125" s="10"/>
      <c r="J125" s="10"/>
      <c r="K125" s="10"/>
      <c r="L125" s="65"/>
      <c r="M125" s="10"/>
      <c r="N125" s="138"/>
    </row>
    <row r="126" spans="1:14" ht="15.75">
      <c r="A126" s="26"/>
      <c r="B126" s="27" t="s">
        <v>90</v>
      </c>
      <c r="C126" s="88"/>
      <c r="D126" s="27"/>
      <c r="E126" s="27"/>
      <c r="F126" s="27"/>
      <c r="G126" s="27"/>
      <c r="H126" s="27"/>
      <c r="I126" s="27"/>
      <c r="J126" s="27"/>
      <c r="K126" s="27"/>
      <c r="L126" s="70">
        <f>L55</f>
        <v>25098</v>
      </c>
      <c r="M126" s="27"/>
      <c r="N126" s="138"/>
    </row>
    <row r="127" spans="1:14" ht="15.75">
      <c r="A127" s="26"/>
      <c r="B127" s="27" t="s">
        <v>91</v>
      </c>
      <c r="C127" s="88"/>
      <c r="D127" s="27"/>
      <c r="E127" s="27"/>
      <c r="F127" s="27"/>
      <c r="G127" s="27"/>
      <c r="H127" s="27"/>
      <c r="I127" s="27"/>
      <c r="J127" s="27"/>
      <c r="K127" s="27"/>
      <c r="L127" s="70">
        <f>L67</f>
        <v>25145</v>
      </c>
      <c r="M127" s="27"/>
      <c r="N127" s="138"/>
    </row>
    <row r="128" spans="1:14" ht="7.5" customHeight="1">
      <c r="A128" s="26"/>
      <c r="B128" s="27"/>
      <c r="C128" s="27"/>
      <c r="D128" s="27"/>
      <c r="E128" s="27"/>
      <c r="F128" s="27"/>
      <c r="G128" s="27"/>
      <c r="H128" s="27"/>
      <c r="I128" s="27"/>
      <c r="J128" s="27"/>
      <c r="K128" s="27"/>
      <c r="L128" s="83"/>
      <c r="M128" s="27"/>
      <c r="N128" s="138"/>
    </row>
    <row r="129" spans="1:14" ht="15.75">
      <c r="A129" s="2"/>
      <c r="B129" s="5"/>
      <c r="C129" s="5"/>
      <c r="D129" s="5"/>
      <c r="E129" s="5"/>
      <c r="F129" s="5"/>
      <c r="G129" s="5"/>
      <c r="H129" s="5"/>
      <c r="I129" s="5"/>
      <c r="J129" s="5"/>
      <c r="K129" s="5"/>
      <c r="L129" s="63"/>
      <c r="M129" s="5"/>
      <c r="N129" s="138"/>
    </row>
    <row r="130" spans="1:14" ht="15.75">
      <c r="A130" s="8"/>
      <c r="B130" s="82" t="s">
        <v>92</v>
      </c>
      <c r="C130" s="16"/>
      <c r="D130" s="10"/>
      <c r="E130" s="10"/>
      <c r="F130" s="10"/>
      <c r="G130" s="10"/>
      <c r="H130" s="89" t="s">
        <v>165</v>
      </c>
      <c r="I130" s="89"/>
      <c r="J130" s="89" t="s">
        <v>176</v>
      </c>
      <c r="K130" s="12"/>
      <c r="L130" s="90" t="s">
        <v>190</v>
      </c>
      <c r="M130" s="10"/>
      <c r="N130" s="138"/>
    </row>
    <row r="131" spans="1:14" ht="15.75">
      <c r="A131" s="26"/>
      <c r="B131" s="27" t="s">
        <v>93</v>
      </c>
      <c r="C131" s="27"/>
      <c r="D131" s="27"/>
      <c r="E131" s="27"/>
      <c r="F131" s="27"/>
      <c r="G131" s="27"/>
      <c r="H131" s="70">
        <v>25000</v>
      </c>
      <c r="I131" s="27"/>
      <c r="J131" s="53" t="s">
        <v>177</v>
      </c>
      <c r="K131" s="27"/>
      <c r="L131" s="70"/>
      <c r="M131" s="27"/>
      <c r="N131" s="138"/>
    </row>
    <row r="132" spans="1:14" ht="15.75">
      <c r="A132" s="26"/>
      <c r="B132" s="27" t="s">
        <v>94</v>
      </c>
      <c r="C132" s="27"/>
      <c r="D132" s="27"/>
      <c r="E132" s="27"/>
      <c r="F132" s="27"/>
      <c r="G132" s="27"/>
      <c r="H132" s="70">
        <v>244</v>
      </c>
      <c r="I132" s="27"/>
      <c r="J132" s="70">
        <v>491</v>
      </c>
      <c r="K132" s="27"/>
      <c r="L132" s="70">
        <f>J132+H132</f>
        <v>735</v>
      </c>
      <c r="M132" s="27"/>
      <c r="N132" s="138"/>
    </row>
    <row r="133" spans="1:14" ht="15.75">
      <c r="A133" s="26"/>
      <c r="B133" s="27" t="s">
        <v>95</v>
      </c>
      <c r="C133" s="27"/>
      <c r="D133" s="27"/>
      <c r="E133" s="27"/>
      <c r="F133" s="27"/>
      <c r="G133" s="27"/>
      <c r="H133" s="27">
        <f>-J93</f>
        <v>0</v>
      </c>
      <c r="I133" s="27"/>
      <c r="J133" s="27">
        <v>0</v>
      </c>
      <c r="K133" s="27"/>
      <c r="L133" s="70">
        <f>J133+H133</f>
        <v>0</v>
      </c>
      <c r="M133" s="27"/>
      <c r="N133" s="138"/>
    </row>
    <row r="134" spans="1:14" ht="15.75">
      <c r="A134" s="26"/>
      <c r="B134" s="27" t="s">
        <v>96</v>
      </c>
      <c r="C134" s="27"/>
      <c r="D134" s="27"/>
      <c r="E134" s="27"/>
      <c r="F134" s="27"/>
      <c r="G134" s="27"/>
      <c r="H134" s="70">
        <f>H132+H133</f>
        <v>244</v>
      </c>
      <c r="I134" s="27"/>
      <c r="J134" s="70">
        <f>J133+J132</f>
        <v>491</v>
      </c>
      <c r="K134" s="27"/>
      <c r="L134" s="70">
        <f>J134+H134</f>
        <v>735</v>
      </c>
      <c r="M134" s="27"/>
      <c r="N134" s="138"/>
    </row>
    <row r="135" spans="1:14" ht="15.75">
      <c r="A135" s="26"/>
      <c r="B135" s="27" t="s">
        <v>97</v>
      </c>
      <c r="C135" s="27"/>
      <c r="D135" s="27"/>
      <c r="E135" s="27"/>
      <c r="F135" s="27"/>
      <c r="G135" s="27"/>
      <c r="H135" s="70">
        <f>H131-H134</f>
        <v>24756</v>
      </c>
      <c r="I135" s="27"/>
      <c r="J135" s="53" t="s">
        <v>177</v>
      </c>
      <c r="K135" s="27"/>
      <c r="L135" s="70"/>
      <c r="M135" s="27"/>
      <c r="N135" s="138"/>
    </row>
    <row r="136" spans="1:14" ht="7.5" customHeight="1">
      <c r="A136" s="26"/>
      <c r="B136" s="27"/>
      <c r="C136" s="27"/>
      <c r="D136" s="27"/>
      <c r="E136" s="27"/>
      <c r="F136" s="27"/>
      <c r="G136" s="27"/>
      <c r="H136" s="27"/>
      <c r="I136" s="27"/>
      <c r="J136" s="27"/>
      <c r="K136" s="27"/>
      <c r="L136" s="83"/>
      <c r="M136" s="27"/>
      <c r="N136" s="138"/>
    </row>
    <row r="137" spans="1:14" ht="9" customHeight="1">
      <c r="A137" s="2"/>
      <c r="B137" s="5"/>
      <c r="C137" s="5"/>
      <c r="D137" s="5"/>
      <c r="E137" s="5"/>
      <c r="F137" s="5"/>
      <c r="G137" s="5"/>
      <c r="H137" s="5"/>
      <c r="I137" s="5"/>
      <c r="J137" s="5"/>
      <c r="K137" s="5"/>
      <c r="L137" s="63"/>
      <c r="M137" s="5"/>
      <c r="N137" s="138"/>
    </row>
    <row r="138" spans="1:14" ht="15.75">
      <c r="A138" s="8"/>
      <c r="B138" s="82" t="s">
        <v>98</v>
      </c>
      <c r="C138" s="16"/>
      <c r="D138" s="10"/>
      <c r="E138" s="10"/>
      <c r="F138" s="10"/>
      <c r="G138" s="10"/>
      <c r="H138" s="10"/>
      <c r="I138" s="10"/>
      <c r="J138" s="10"/>
      <c r="K138" s="10"/>
      <c r="L138" s="91"/>
      <c r="M138" s="10"/>
      <c r="N138" s="138"/>
    </row>
    <row r="139" spans="1:14" ht="15.75">
      <c r="A139" s="26"/>
      <c r="B139" s="27" t="s">
        <v>99</v>
      </c>
      <c r="C139" s="27"/>
      <c r="D139" s="27"/>
      <c r="E139" s="27"/>
      <c r="F139" s="27"/>
      <c r="G139" s="27"/>
      <c r="H139" s="27"/>
      <c r="I139" s="27"/>
      <c r="J139" s="27"/>
      <c r="K139" s="27"/>
      <c r="L139" s="79">
        <f>(L77+SUM(L79:L82))/-L83</f>
        <v>1.5406091370558375</v>
      </c>
      <c r="M139" s="27" t="s">
        <v>191</v>
      </c>
      <c r="N139" s="138"/>
    </row>
    <row r="140" spans="1:14" ht="15.75">
      <c r="A140" s="26"/>
      <c r="B140" s="27" t="s">
        <v>100</v>
      </c>
      <c r="C140" s="27"/>
      <c r="D140" s="27"/>
      <c r="E140" s="27"/>
      <c r="F140" s="27"/>
      <c r="G140" s="27"/>
      <c r="H140" s="27"/>
      <c r="I140" s="27"/>
      <c r="J140" s="27"/>
      <c r="K140" s="27"/>
      <c r="L140" s="92">
        <v>1.58</v>
      </c>
      <c r="M140" s="27" t="s">
        <v>191</v>
      </c>
      <c r="N140" s="138"/>
    </row>
    <row r="141" spans="1:14" ht="15.75">
      <c r="A141" s="26"/>
      <c r="B141" s="27" t="s">
        <v>101</v>
      </c>
      <c r="C141" s="27"/>
      <c r="D141" s="27"/>
      <c r="E141" s="27"/>
      <c r="F141" s="27"/>
      <c r="G141" s="27"/>
      <c r="H141" s="27"/>
      <c r="I141" s="27"/>
      <c r="J141" s="27"/>
      <c r="K141" s="27"/>
      <c r="L141" s="79">
        <f>(L77+SUM(L79:L84))/-L85</f>
        <v>9.130434782608695</v>
      </c>
      <c r="M141" s="27" t="s">
        <v>191</v>
      </c>
      <c r="N141" s="138"/>
    </row>
    <row r="142" spans="1:14" ht="15.75">
      <c r="A142" s="26"/>
      <c r="B142" s="27" t="s">
        <v>102</v>
      </c>
      <c r="C142" s="27"/>
      <c r="D142" s="27"/>
      <c r="E142" s="27"/>
      <c r="F142" s="27"/>
      <c r="G142" s="27"/>
      <c r="H142" s="27"/>
      <c r="I142" s="27"/>
      <c r="J142" s="27"/>
      <c r="K142" s="27"/>
      <c r="L142" s="93">
        <v>6.17</v>
      </c>
      <c r="M142" s="27" t="s">
        <v>191</v>
      </c>
      <c r="N142" s="138"/>
    </row>
    <row r="143" spans="1:14" ht="7.5" customHeight="1">
      <c r="A143" s="26"/>
      <c r="B143" s="27"/>
      <c r="C143" s="27"/>
      <c r="D143" s="27"/>
      <c r="E143" s="27"/>
      <c r="F143" s="27"/>
      <c r="G143" s="27"/>
      <c r="H143" s="27"/>
      <c r="I143" s="27"/>
      <c r="J143" s="27"/>
      <c r="K143" s="27"/>
      <c r="L143" s="27"/>
      <c r="M143" s="27"/>
      <c r="N143" s="138"/>
    </row>
    <row r="144" spans="1:14" ht="15.75">
      <c r="A144" s="8"/>
      <c r="B144" s="15"/>
      <c r="C144" s="15"/>
      <c r="D144" s="15"/>
      <c r="E144" s="15"/>
      <c r="F144" s="15"/>
      <c r="G144" s="15"/>
      <c r="H144" s="15"/>
      <c r="I144" s="15"/>
      <c r="J144" s="15"/>
      <c r="K144" s="15"/>
      <c r="L144" s="15"/>
      <c r="M144" s="15"/>
      <c r="N144" s="138"/>
    </row>
    <row r="145" spans="1:14" ht="15.75">
      <c r="A145" s="94"/>
      <c r="B145" s="80" t="s">
        <v>103</v>
      </c>
      <c r="C145" s="95"/>
      <c r="D145" s="95"/>
      <c r="E145" s="95"/>
      <c r="F145" s="95"/>
      <c r="G145" s="96"/>
      <c r="H145" s="96"/>
      <c r="I145" s="96"/>
      <c r="J145" s="96">
        <v>36981</v>
      </c>
      <c r="K145" s="97"/>
      <c r="L145" s="5"/>
      <c r="M145" s="5"/>
      <c r="N145" s="138"/>
    </row>
    <row r="146" spans="1:14" ht="15.75">
      <c r="A146" s="99"/>
      <c r="B146" s="100"/>
      <c r="C146" s="101"/>
      <c r="D146" s="101"/>
      <c r="E146" s="101"/>
      <c r="F146" s="101"/>
      <c r="G146" s="102"/>
      <c r="H146" s="102"/>
      <c r="I146" s="102"/>
      <c r="J146" s="102"/>
      <c r="K146" s="10"/>
      <c r="L146" s="10"/>
      <c r="M146" s="10"/>
      <c r="N146" s="138"/>
    </row>
    <row r="147" spans="1:14" ht="15.75">
      <c r="A147" s="103"/>
      <c r="B147" s="104" t="s">
        <v>104</v>
      </c>
      <c r="C147" s="105"/>
      <c r="D147" s="105"/>
      <c r="E147" s="105"/>
      <c r="F147" s="105"/>
      <c r="G147" s="87"/>
      <c r="H147" s="87"/>
      <c r="I147" s="87"/>
      <c r="J147" s="52">
        <v>0.08791</v>
      </c>
      <c r="K147" s="27"/>
      <c r="L147" s="27"/>
      <c r="M147" s="27"/>
      <c r="N147" s="138"/>
    </row>
    <row r="148" spans="1:14" ht="15.75">
      <c r="A148" s="103"/>
      <c r="B148" s="104" t="s">
        <v>105</v>
      </c>
      <c r="C148" s="105"/>
      <c r="D148" s="105"/>
      <c r="E148" s="105"/>
      <c r="F148" s="105"/>
      <c r="G148" s="87"/>
      <c r="H148" s="87"/>
      <c r="I148" s="87"/>
      <c r="J148" s="52">
        <v>0.0541</v>
      </c>
      <c r="K148" s="27"/>
      <c r="L148" s="27"/>
      <c r="M148" s="27"/>
      <c r="N148" s="138"/>
    </row>
    <row r="149" spans="1:14" ht="15.75">
      <c r="A149" s="103"/>
      <c r="B149" s="104" t="s">
        <v>106</v>
      </c>
      <c r="C149" s="105"/>
      <c r="D149" s="105"/>
      <c r="E149" s="105"/>
      <c r="F149" s="105"/>
      <c r="G149" s="87"/>
      <c r="H149" s="87"/>
      <c r="I149" s="87"/>
      <c r="J149" s="106">
        <f>J147-J148</f>
        <v>0.03381</v>
      </c>
      <c r="K149" s="27"/>
      <c r="L149" s="27"/>
      <c r="M149" s="27"/>
      <c r="N149" s="138"/>
    </row>
    <row r="150" spans="1:14" ht="15.75">
      <c r="A150" s="103"/>
      <c r="B150" s="104" t="s">
        <v>107</v>
      </c>
      <c r="C150" s="105"/>
      <c r="D150" s="105"/>
      <c r="E150" s="105"/>
      <c r="F150" s="105"/>
      <c r="G150" s="87"/>
      <c r="H150" s="87"/>
      <c r="I150" s="87"/>
      <c r="J150" s="52">
        <v>0.09071</v>
      </c>
      <c r="K150" s="27"/>
      <c r="L150" s="27"/>
      <c r="M150" s="27"/>
      <c r="N150" s="138"/>
    </row>
    <row r="151" spans="1:14" ht="15.75">
      <c r="A151" s="103"/>
      <c r="B151" s="104" t="s">
        <v>108</v>
      </c>
      <c r="C151" s="105"/>
      <c r="D151" s="105"/>
      <c r="E151" s="105"/>
      <c r="F151" s="105"/>
      <c r="G151" s="87"/>
      <c r="H151" s="87"/>
      <c r="I151" s="87"/>
      <c r="J151" s="106">
        <f>L31</f>
        <v>0.06252808389787279</v>
      </c>
      <c r="K151" s="27"/>
      <c r="L151" s="27"/>
      <c r="M151" s="27"/>
      <c r="N151" s="138"/>
    </row>
    <row r="152" spans="1:14" ht="15.75">
      <c r="A152" s="103"/>
      <c r="B152" s="104" t="s">
        <v>109</v>
      </c>
      <c r="C152" s="105"/>
      <c r="D152" s="105"/>
      <c r="E152" s="105"/>
      <c r="F152" s="105"/>
      <c r="G152" s="87"/>
      <c r="H152" s="87"/>
      <c r="I152" s="87"/>
      <c r="J152" s="106">
        <f>J150-J151</f>
        <v>0.02818191610212721</v>
      </c>
      <c r="K152" s="27"/>
      <c r="L152" s="27"/>
      <c r="M152" s="27"/>
      <c r="N152" s="138"/>
    </row>
    <row r="153" spans="1:14" ht="15.75">
      <c r="A153" s="103"/>
      <c r="B153" s="104" t="s">
        <v>110</v>
      </c>
      <c r="C153" s="105"/>
      <c r="D153" s="105"/>
      <c r="E153" s="105"/>
      <c r="F153" s="105"/>
      <c r="G153" s="87"/>
      <c r="H153" s="87"/>
      <c r="I153" s="87"/>
      <c r="J153" s="107" t="s">
        <v>178</v>
      </c>
      <c r="K153" s="27"/>
      <c r="L153" s="27"/>
      <c r="M153" s="27"/>
      <c r="N153" s="138"/>
    </row>
    <row r="154" spans="1:14" ht="15.75">
      <c r="A154" s="103"/>
      <c r="B154" s="104" t="s">
        <v>111</v>
      </c>
      <c r="C154" s="105"/>
      <c r="D154" s="105"/>
      <c r="E154" s="105"/>
      <c r="F154" s="105"/>
      <c r="G154" s="87"/>
      <c r="H154" s="87"/>
      <c r="I154" s="87"/>
      <c r="J154" s="108">
        <v>17.9</v>
      </c>
      <c r="K154" s="27" t="s">
        <v>181</v>
      </c>
      <c r="L154" s="27"/>
      <c r="M154" s="27"/>
      <c r="N154" s="138"/>
    </row>
    <row r="155" spans="1:14" ht="15.75">
      <c r="A155" s="103"/>
      <c r="B155" s="104" t="s">
        <v>112</v>
      </c>
      <c r="C155" s="105"/>
      <c r="D155" s="105"/>
      <c r="E155" s="105"/>
      <c r="F155" s="105"/>
      <c r="G155" s="87"/>
      <c r="H155" s="87"/>
      <c r="I155" s="87"/>
      <c r="J155" s="108">
        <v>10.928</v>
      </c>
      <c r="K155" s="27" t="s">
        <v>181</v>
      </c>
      <c r="L155" s="27"/>
      <c r="M155" s="27"/>
      <c r="N155" s="138"/>
    </row>
    <row r="156" spans="1:14" ht="15.75">
      <c r="A156" s="103"/>
      <c r="B156" s="104" t="s">
        <v>113</v>
      </c>
      <c r="C156" s="105"/>
      <c r="D156" s="105"/>
      <c r="E156" s="105"/>
      <c r="F156" s="105"/>
      <c r="G156" s="87"/>
      <c r="H156" s="87"/>
      <c r="I156" s="87"/>
      <c r="J156" s="106">
        <f>F55/D55*4</f>
        <v>0.24716833015588202</v>
      </c>
      <c r="K156" s="27"/>
      <c r="L156" s="27"/>
      <c r="M156" s="27"/>
      <c r="N156" s="138"/>
    </row>
    <row r="157" spans="1:14" ht="15.75">
      <c r="A157" s="103"/>
      <c r="B157" s="104"/>
      <c r="C157" s="104"/>
      <c r="D157" s="104"/>
      <c r="E157" s="104"/>
      <c r="F157" s="104"/>
      <c r="G157" s="27"/>
      <c r="H157" s="27"/>
      <c r="I157" s="27"/>
      <c r="J157" s="83"/>
      <c r="K157" s="27"/>
      <c r="L157" s="109"/>
      <c r="M157" s="27"/>
      <c r="N157" s="138"/>
    </row>
    <row r="158" spans="1:14" ht="15.75">
      <c r="A158" s="110"/>
      <c r="B158" s="17" t="s">
        <v>114</v>
      </c>
      <c r="C158" s="20"/>
      <c r="D158" s="111"/>
      <c r="E158" s="20"/>
      <c r="F158" s="111"/>
      <c r="G158" s="20"/>
      <c r="H158" s="111"/>
      <c r="I158" s="20" t="s">
        <v>166</v>
      </c>
      <c r="J158" s="111" t="s">
        <v>179</v>
      </c>
      <c r="K158" s="18"/>
      <c r="L158" s="18"/>
      <c r="M158" s="10"/>
      <c r="N158" s="138"/>
    </row>
    <row r="159" spans="1:14" ht="15.75">
      <c r="A159" s="112"/>
      <c r="B159" s="104" t="s">
        <v>115</v>
      </c>
      <c r="C159" s="71"/>
      <c r="D159" s="71"/>
      <c r="E159" s="71"/>
      <c r="F159" s="27"/>
      <c r="G159" s="27"/>
      <c r="H159" s="27"/>
      <c r="I159" s="34">
        <v>24</v>
      </c>
      <c r="J159" s="113">
        <v>1109</v>
      </c>
      <c r="K159" s="27"/>
      <c r="L159" s="109"/>
      <c r="M159" s="114"/>
      <c r="N159" s="138"/>
    </row>
    <row r="160" spans="1:14" ht="15.75">
      <c r="A160" s="112"/>
      <c r="B160" s="104" t="s">
        <v>116</v>
      </c>
      <c r="C160" s="71"/>
      <c r="D160" s="71"/>
      <c r="E160" s="71"/>
      <c r="F160" s="27"/>
      <c r="G160" s="27"/>
      <c r="H160" s="27"/>
      <c r="I160" s="34">
        <v>8</v>
      </c>
      <c r="J160" s="113">
        <v>333</v>
      </c>
      <c r="K160" s="27"/>
      <c r="L160" s="109"/>
      <c r="M160" s="114"/>
      <c r="N160" s="138"/>
    </row>
    <row r="161" spans="1:14" ht="15.75">
      <c r="A161" s="112"/>
      <c r="B161" s="115" t="s">
        <v>117</v>
      </c>
      <c r="C161" s="71"/>
      <c r="D161" s="71"/>
      <c r="E161" s="71"/>
      <c r="F161" s="27"/>
      <c r="G161" s="27"/>
      <c r="H161" s="27"/>
      <c r="I161" s="27"/>
      <c r="J161" s="113">
        <v>0</v>
      </c>
      <c r="K161" s="27"/>
      <c r="L161" s="109"/>
      <c r="M161" s="114"/>
      <c r="N161" s="138"/>
    </row>
    <row r="162" spans="1:14" ht="15.75">
      <c r="A162" s="112"/>
      <c r="B162" s="115" t="s">
        <v>118</v>
      </c>
      <c r="C162" s="71"/>
      <c r="D162" s="71"/>
      <c r="E162" s="71"/>
      <c r="F162" s="27"/>
      <c r="G162" s="27"/>
      <c r="H162" s="27"/>
      <c r="I162" s="27"/>
      <c r="J162" s="85" t="s">
        <v>177</v>
      </c>
      <c r="K162" s="27"/>
      <c r="L162" s="109"/>
      <c r="M162" s="114"/>
      <c r="N162" s="138"/>
    </row>
    <row r="163" spans="1:14" ht="15.75">
      <c r="A163" s="116"/>
      <c r="B163" s="115" t="s">
        <v>119</v>
      </c>
      <c r="C163" s="71"/>
      <c r="D163" s="104"/>
      <c r="E163" s="104"/>
      <c r="F163" s="104"/>
      <c r="G163" s="27"/>
      <c r="H163" s="27"/>
      <c r="I163" s="27"/>
      <c r="J163" s="113"/>
      <c r="K163" s="27"/>
      <c r="L163" s="109"/>
      <c r="M163" s="117"/>
      <c r="N163" s="138"/>
    </row>
    <row r="164" spans="1:14" ht="15.75">
      <c r="A164" s="112"/>
      <c r="B164" s="104" t="s">
        <v>120</v>
      </c>
      <c r="C164" s="71"/>
      <c r="D164" s="71"/>
      <c r="E164" s="71"/>
      <c r="F164" s="71"/>
      <c r="G164" s="27"/>
      <c r="H164" s="27"/>
      <c r="I164" s="27">
        <f>112-109</f>
        <v>3</v>
      </c>
      <c r="J164" s="113">
        <v>47</v>
      </c>
      <c r="K164" s="27"/>
      <c r="L164" s="109"/>
      <c r="M164" s="117"/>
      <c r="N164" s="138"/>
    </row>
    <row r="165" spans="1:14" ht="15.75">
      <c r="A165" s="112"/>
      <c r="B165" s="104" t="s">
        <v>121</v>
      </c>
      <c r="C165" s="71"/>
      <c r="D165" s="71"/>
      <c r="E165" s="71"/>
      <c r="F165" s="71"/>
      <c r="G165" s="27"/>
      <c r="H165" s="27"/>
      <c r="I165" s="27">
        <v>112</v>
      </c>
      <c r="J165" s="113">
        <v>1339</v>
      </c>
      <c r="K165" s="27"/>
      <c r="L165" s="109"/>
      <c r="M165" s="117"/>
      <c r="N165" s="138"/>
    </row>
    <row r="166" spans="1:14" ht="15.75">
      <c r="A166" s="112"/>
      <c r="B166" s="104" t="s">
        <v>202</v>
      </c>
      <c r="C166" s="71"/>
      <c r="D166" s="71"/>
      <c r="E166" s="71"/>
      <c r="F166" s="71"/>
      <c r="G166" s="27"/>
      <c r="H166" s="27"/>
      <c r="I166" s="27"/>
      <c r="J166" s="113">
        <v>97</v>
      </c>
      <c r="K166" s="27"/>
      <c r="L166" s="109"/>
      <c r="M166" s="117"/>
      <c r="N166" s="138"/>
    </row>
    <row r="167" spans="1:14" ht="15.75">
      <c r="A167" s="116"/>
      <c r="B167" s="115" t="s">
        <v>122</v>
      </c>
      <c r="C167" s="71"/>
      <c r="D167" s="104"/>
      <c r="E167" s="104"/>
      <c r="F167" s="104"/>
      <c r="G167" s="27"/>
      <c r="H167" s="27"/>
      <c r="I167" s="27"/>
      <c r="J167" s="113"/>
      <c r="K167" s="27"/>
      <c r="L167" s="109"/>
      <c r="M167" s="117"/>
      <c r="N167" s="138"/>
    </row>
    <row r="168" spans="1:14" ht="15.75">
      <c r="A168" s="116"/>
      <c r="B168" s="104" t="s">
        <v>123</v>
      </c>
      <c r="C168" s="71"/>
      <c r="D168" s="104"/>
      <c r="E168" s="104"/>
      <c r="F168" s="104"/>
      <c r="G168" s="27"/>
      <c r="H168" s="27"/>
      <c r="I168" s="27">
        <v>1</v>
      </c>
      <c r="J168" s="113">
        <v>14</v>
      </c>
      <c r="K168" s="27"/>
      <c r="L168" s="109"/>
      <c r="M168" s="117"/>
      <c r="N168" s="138"/>
    </row>
    <row r="169" spans="1:14" ht="15.75">
      <c r="A169" s="112"/>
      <c r="B169" s="104" t="s">
        <v>124</v>
      </c>
      <c r="C169" s="71"/>
      <c r="D169" s="118"/>
      <c r="E169" s="118"/>
      <c r="F169" s="119"/>
      <c r="G169" s="27"/>
      <c r="H169" s="27"/>
      <c r="I169" s="27"/>
      <c r="J169" s="113">
        <v>6.339</v>
      </c>
      <c r="K169" s="27"/>
      <c r="L169" s="109"/>
      <c r="M169" s="117"/>
      <c r="N169" s="138"/>
    </row>
    <row r="170" spans="1:14" ht="15.75">
      <c r="A170" s="112"/>
      <c r="B170" s="104" t="s">
        <v>125</v>
      </c>
      <c r="C170" s="71"/>
      <c r="D170" s="118"/>
      <c r="E170" s="118"/>
      <c r="F170" s="119"/>
      <c r="G170" s="27"/>
      <c r="H170" s="27"/>
      <c r="I170" s="27"/>
      <c r="J170" s="113">
        <v>7</v>
      </c>
      <c r="K170" s="27"/>
      <c r="L170" s="109"/>
      <c r="M170" s="117"/>
      <c r="N170" s="138"/>
    </row>
    <row r="171" spans="1:14" ht="15.75">
      <c r="A171" s="112"/>
      <c r="B171" s="104" t="s">
        <v>126</v>
      </c>
      <c r="C171" s="71"/>
      <c r="D171" s="120"/>
      <c r="E171" s="118"/>
      <c r="F171" s="119"/>
      <c r="G171" s="27"/>
      <c r="H171" s="27"/>
      <c r="I171" s="27"/>
      <c r="J171" s="121">
        <v>0.4496</v>
      </c>
      <c r="K171" s="27"/>
      <c r="L171" s="109"/>
      <c r="M171" s="117"/>
      <c r="N171" s="138"/>
    </row>
    <row r="172" spans="1:14" ht="15.75">
      <c r="A172" s="112"/>
      <c r="B172" s="104"/>
      <c r="C172" s="71"/>
      <c r="D172" s="120"/>
      <c r="E172" s="118"/>
      <c r="F172" s="119"/>
      <c r="G172" s="27"/>
      <c r="H172" s="27"/>
      <c r="I172" s="27"/>
      <c r="J172" s="121"/>
      <c r="K172" s="27"/>
      <c r="L172" s="109"/>
      <c r="M172" s="117"/>
      <c r="N172" s="138"/>
    </row>
    <row r="173" spans="1:14" ht="15.75">
      <c r="A173" s="8"/>
      <c r="B173" s="17" t="s">
        <v>127</v>
      </c>
      <c r="C173" s="20"/>
      <c r="D173" s="111"/>
      <c r="E173" s="20"/>
      <c r="F173" s="111"/>
      <c r="G173" s="20"/>
      <c r="H173" s="111" t="s">
        <v>166</v>
      </c>
      <c r="I173" s="20" t="s">
        <v>167</v>
      </c>
      <c r="J173" s="111" t="s">
        <v>180</v>
      </c>
      <c r="K173" s="20" t="s">
        <v>167</v>
      </c>
      <c r="L173" s="18"/>
      <c r="M173" s="122"/>
      <c r="N173" s="138"/>
    </row>
    <row r="174" spans="1:14" ht="15.75">
      <c r="A174" s="26"/>
      <c r="B174" s="71" t="s">
        <v>128</v>
      </c>
      <c r="C174" s="123"/>
      <c r="D174" s="71"/>
      <c r="E174" s="123"/>
      <c r="F174" s="27"/>
      <c r="G174" s="123"/>
      <c r="H174" s="71">
        <v>1156</v>
      </c>
      <c r="I174" s="123">
        <f>H174/H180</f>
        <v>0.8865030674846626</v>
      </c>
      <c r="J174" s="70">
        <v>20234</v>
      </c>
      <c r="K174" s="124">
        <f>J174/J180</f>
        <v>0.8061996971870269</v>
      </c>
      <c r="L174" s="109"/>
      <c r="M174" s="117"/>
      <c r="N174" s="138"/>
    </row>
    <row r="175" spans="1:14" ht="15.75">
      <c r="A175" s="26"/>
      <c r="B175" s="71" t="s">
        <v>129</v>
      </c>
      <c r="C175" s="123"/>
      <c r="D175" s="71"/>
      <c r="E175" s="123"/>
      <c r="F175" s="27"/>
      <c r="G175" s="125"/>
      <c r="H175" s="71">
        <v>31</v>
      </c>
      <c r="I175" s="123">
        <f>H175/H180</f>
        <v>0.023773006134969327</v>
      </c>
      <c r="J175" s="70">
        <v>873</v>
      </c>
      <c r="K175" s="124">
        <f>J175/J180</f>
        <v>0.03478364809945016</v>
      </c>
      <c r="L175" s="109"/>
      <c r="M175" s="117"/>
      <c r="N175" s="138"/>
    </row>
    <row r="176" spans="1:14" ht="15.75">
      <c r="A176" s="26"/>
      <c r="B176" s="71" t="s">
        <v>130</v>
      </c>
      <c r="C176" s="123"/>
      <c r="D176" s="71"/>
      <c r="E176" s="123"/>
      <c r="F176" s="27"/>
      <c r="G176" s="125"/>
      <c r="H176" s="71">
        <v>17</v>
      </c>
      <c r="I176" s="123">
        <f>H176/H180</f>
        <v>0.01303680981595092</v>
      </c>
      <c r="J176" s="70">
        <v>534</v>
      </c>
      <c r="K176" s="124">
        <f>J176/J180</f>
        <v>0.02127659574468085</v>
      </c>
      <c r="L176" s="109"/>
      <c r="M176" s="117"/>
      <c r="N176" s="138"/>
    </row>
    <row r="177" spans="1:14" ht="15.75">
      <c r="A177" s="26"/>
      <c r="B177" s="71" t="s">
        <v>131</v>
      </c>
      <c r="C177" s="123"/>
      <c r="D177" s="71"/>
      <c r="E177" s="123"/>
      <c r="F177" s="27"/>
      <c r="G177" s="125"/>
      <c r="H177" s="71">
        <f>6+94</f>
        <v>100</v>
      </c>
      <c r="I177" s="123">
        <f>H177/H180</f>
        <v>0.07668711656441718</v>
      </c>
      <c r="J177" s="70">
        <f>149+3245+71-8</f>
        <v>3457</v>
      </c>
      <c r="K177" s="124">
        <f>J177/J180</f>
        <v>0.13774005896884214</v>
      </c>
      <c r="L177" s="109"/>
      <c r="M177" s="117"/>
      <c r="N177" s="138"/>
    </row>
    <row r="178" spans="1:14" ht="15.75">
      <c r="A178" s="26"/>
      <c r="B178" s="30"/>
      <c r="C178" s="123"/>
      <c r="D178" s="71"/>
      <c r="E178" s="123"/>
      <c r="F178" s="27"/>
      <c r="G178" s="125"/>
      <c r="H178" s="71"/>
      <c r="I178" s="123"/>
      <c r="J178" s="70"/>
      <c r="K178" s="124"/>
      <c r="L178" s="109"/>
      <c r="M178" s="117"/>
      <c r="N178" s="138"/>
    </row>
    <row r="179" spans="1:14" ht="15.75">
      <c r="A179" s="26"/>
      <c r="B179" s="71" t="s">
        <v>132</v>
      </c>
      <c r="C179" s="126"/>
      <c r="D179" s="114"/>
      <c r="E179" s="126"/>
      <c r="F179" s="27"/>
      <c r="G179" s="126"/>
      <c r="H179" s="114"/>
      <c r="I179" s="126"/>
      <c r="J179" s="70"/>
      <c r="K179" s="124"/>
      <c r="L179" s="109"/>
      <c r="M179" s="117"/>
      <c r="N179" s="138"/>
    </row>
    <row r="180" spans="1:14" ht="15.75">
      <c r="A180" s="26"/>
      <c r="B180" s="27"/>
      <c r="C180" s="27"/>
      <c r="D180" s="27"/>
      <c r="E180" s="27"/>
      <c r="F180" s="27"/>
      <c r="G180" s="27"/>
      <c r="H180" s="69">
        <f>SUM(H174:H178)</f>
        <v>1304</v>
      </c>
      <c r="I180" s="127">
        <f>SUM(I174:I179)</f>
        <v>1</v>
      </c>
      <c r="J180" s="70">
        <f>SUM(J174:J179)</f>
        <v>25098</v>
      </c>
      <c r="K180" s="127">
        <f>SUM(K174:K179)</f>
        <v>1</v>
      </c>
      <c r="L180" s="27"/>
      <c r="M180" s="27"/>
      <c r="N180" s="138"/>
    </row>
    <row r="181" spans="1:14" ht="15.75">
      <c r="A181" s="26"/>
      <c r="B181" s="27"/>
      <c r="C181" s="27"/>
      <c r="D181" s="27"/>
      <c r="E181" s="27"/>
      <c r="F181" s="27"/>
      <c r="G181" s="27"/>
      <c r="H181" s="69"/>
      <c r="I181" s="127"/>
      <c r="J181" s="70"/>
      <c r="K181" s="127"/>
      <c r="L181" s="27"/>
      <c r="M181" s="27"/>
      <c r="N181" s="138"/>
    </row>
    <row r="182" spans="1:14" ht="15.75">
      <c r="A182" s="8"/>
      <c r="B182" s="10"/>
      <c r="C182" s="10"/>
      <c r="D182" s="10"/>
      <c r="E182" s="10"/>
      <c r="F182" s="10"/>
      <c r="G182" s="10"/>
      <c r="H182" s="72"/>
      <c r="I182" s="130"/>
      <c r="J182" s="131"/>
      <c r="K182" s="130"/>
      <c r="L182" s="10"/>
      <c r="M182" s="10"/>
      <c r="N182" s="138"/>
    </row>
    <row r="183" spans="1:14" ht="15.75">
      <c r="A183" s="132"/>
      <c r="B183" s="17" t="s">
        <v>133</v>
      </c>
      <c r="C183" s="133"/>
      <c r="D183" s="20" t="s">
        <v>148</v>
      </c>
      <c r="E183" s="18"/>
      <c r="F183" s="17" t="s">
        <v>157</v>
      </c>
      <c r="G183" s="134"/>
      <c r="H183" s="134"/>
      <c r="I183" s="15"/>
      <c r="J183" s="15"/>
      <c r="K183" s="15"/>
      <c r="L183" s="15"/>
      <c r="M183" s="15"/>
      <c r="N183" s="138"/>
    </row>
    <row r="184" spans="1:14" ht="15.75">
      <c r="A184" s="132"/>
      <c r="B184" s="15"/>
      <c r="C184" s="15"/>
      <c r="D184" s="10"/>
      <c r="E184" s="10"/>
      <c r="F184" s="10"/>
      <c r="G184" s="15"/>
      <c r="H184" s="15"/>
      <c r="I184" s="15"/>
      <c r="J184" s="15"/>
      <c r="K184" s="15"/>
      <c r="L184" s="15"/>
      <c r="M184" s="15"/>
      <c r="N184" s="138"/>
    </row>
    <row r="185" spans="1:14" ht="15.75">
      <c r="A185" s="132"/>
      <c r="B185" s="16" t="s">
        <v>134</v>
      </c>
      <c r="C185" s="135"/>
      <c r="D185" s="136" t="s">
        <v>149</v>
      </c>
      <c r="E185" s="16"/>
      <c r="F185" s="16" t="s">
        <v>158</v>
      </c>
      <c r="G185" s="135"/>
      <c r="H185" s="135"/>
      <c r="I185" s="15"/>
      <c r="J185" s="15"/>
      <c r="K185" s="15"/>
      <c r="L185" s="15"/>
      <c r="M185" s="15"/>
      <c r="N185" s="138"/>
    </row>
    <row r="186" spans="1:14" ht="15.75">
      <c r="A186" s="132"/>
      <c r="B186" s="16" t="s">
        <v>135</v>
      </c>
      <c r="C186" s="135"/>
      <c r="D186" s="136" t="s">
        <v>197</v>
      </c>
      <c r="E186" s="16"/>
      <c r="F186" s="16" t="s">
        <v>159</v>
      </c>
      <c r="G186" s="135"/>
      <c r="H186" s="135"/>
      <c r="I186" s="15"/>
      <c r="J186" s="15"/>
      <c r="K186" s="15"/>
      <c r="L186" s="15"/>
      <c r="M186" s="15"/>
      <c r="N186" s="138"/>
    </row>
    <row r="187" spans="1:13" ht="15">
      <c r="A187" s="137"/>
      <c r="B187" s="137"/>
      <c r="C187" s="137"/>
      <c r="D187" s="137"/>
      <c r="E187" s="137"/>
      <c r="F187" s="137"/>
      <c r="G187" s="137"/>
      <c r="H187" s="137"/>
      <c r="I187" s="137"/>
      <c r="J187" s="137"/>
      <c r="K187" s="137"/>
      <c r="L187" s="137"/>
      <c r="M187" s="137"/>
    </row>
  </sheetData>
  <printOptions/>
  <pageMargins left="0.5" right="0.5006944444444444" top="0.30694444444444446" bottom="0.3076388888888889" header="0" footer="0"/>
  <pageSetup orientation="landscape" paperSize="9" scale="65"/>
  <headerFooter alignWithMargins="0">
    <oddFooter>&amp;LHF3 INVESTOR REPORT QTR END SEPTEMBER 2001</oddFooter>
  </headerFooter>
  <rowBreaks count="2" manualBreakCount="2">
    <brk id="47" max="144" man="1"/>
    <brk id="187" max="0" man="1"/>
  </rowBreaks>
</worksheet>
</file>

<file path=xl/worksheets/sheet5.xml><?xml version="1.0" encoding="utf-8"?>
<worksheet xmlns="http://schemas.openxmlformats.org/spreadsheetml/2006/main" xmlns:r="http://schemas.openxmlformats.org/officeDocument/2006/relationships">
  <dimension ref="A1:N187"/>
  <sheetViews>
    <sheetView showOutlineSymbols="0" zoomScale="70" zoomScaleNormal="70" workbookViewId="0" topLeftCell="D1">
      <selection activeCell="N9" sqref="N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6640625" style="1" customWidth="1"/>
    <col min="14" max="16384" width="9.6640625" style="1" customWidth="1"/>
  </cols>
  <sheetData>
    <row r="1" spans="1:14" ht="20.25">
      <c r="A1" s="2"/>
      <c r="B1" s="3" t="s">
        <v>0</v>
      </c>
      <c r="C1" s="4"/>
      <c r="D1" s="5"/>
      <c r="E1" s="5"/>
      <c r="F1" s="5"/>
      <c r="G1" s="5"/>
      <c r="H1" s="5"/>
      <c r="I1" s="5"/>
      <c r="J1" s="5"/>
      <c r="K1" s="5"/>
      <c r="L1" s="5"/>
      <c r="M1" s="5"/>
      <c r="N1" s="138"/>
    </row>
    <row r="2" spans="1:14" ht="15.75">
      <c r="A2" s="8"/>
      <c r="B2" s="9"/>
      <c r="C2" s="9"/>
      <c r="D2" s="10"/>
      <c r="E2" s="10"/>
      <c r="F2" s="10"/>
      <c r="G2" s="10"/>
      <c r="H2" s="10"/>
      <c r="I2" s="10"/>
      <c r="J2" s="10"/>
      <c r="K2" s="10"/>
      <c r="L2" s="10"/>
      <c r="M2" s="10"/>
      <c r="N2" s="138"/>
    </row>
    <row r="3" spans="1:14" ht="15.75">
      <c r="A3" s="11"/>
      <c r="B3" s="12" t="s">
        <v>1</v>
      </c>
      <c r="C3" s="10"/>
      <c r="D3" s="10"/>
      <c r="E3" s="10"/>
      <c r="F3" s="10"/>
      <c r="G3" s="10"/>
      <c r="H3" s="10"/>
      <c r="I3" s="10"/>
      <c r="J3" s="10"/>
      <c r="K3" s="10"/>
      <c r="L3" s="10"/>
      <c r="M3" s="10"/>
      <c r="N3" s="138"/>
    </row>
    <row r="4" spans="1:14" ht="15.75">
      <c r="A4" s="8"/>
      <c r="B4" s="9"/>
      <c r="C4" s="9"/>
      <c r="D4" s="10"/>
      <c r="E4" s="10"/>
      <c r="F4" s="10"/>
      <c r="G4" s="10"/>
      <c r="H4" s="10"/>
      <c r="I4" s="10"/>
      <c r="J4" s="10"/>
      <c r="K4" s="10"/>
      <c r="L4" s="10"/>
      <c r="M4" s="10"/>
      <c r="N4" s="138"/>
    </row>
    <row r="5" spans="1:14" ht="12" customHeight="1">
      <c r="A5" s="8"/>
      <c r="B5" s="13" t="s">
        <v>2</v>
      </c>
      <c r="C5" s="14"/>
      <c r="D5" s="10"/>
      <c r="E5" s="10"/>
      <c r="F5" s="10"/>
      <c r="G5" s="10"/>
      <c r="H5" s="10"/>
      <c r="I5" s="10"/>
      <c r="J5" s="10"/>
      <c r="K5" s="10"/>
      <c r="L5" s="10"/>
      <c r="M5" s="10"/>
      <c r="N5" s="138"/>
    </row>
    <row r="6" spans="1:14" ht="12" customHeight="1">
      <c r="A6" s="8"/>
      <c r="B6" s="13" t="s">
        <v>3</v>
      </c>
      <c r="C6" s="14"/>
      <c r="D6" s="10"/>
      <c r="E6" s="10"/>
      <c r="F6" s="10"/>
      <c r="G6" s="10"/>
      <c r="H6" s="10"/>
      <c r="I6" s="10"/>
      <c r="J6" s="10"/>
      <c r="K6" s="10"/>
      <c r="L6" s="10"/>
      <c r="M6" s="10"/>
      <c r="N6" s="138"/>
    </row>
    <row r="7" spans="1:14" ht="12" customHeight="1">
      <c r="A7" s="8"/>
      <c r="B7" s="13" t="s">
        <v>4</v>
      </c>
      <c r="C7" s="14"/>
      <c r="D7" s="10"/>
      <c r="E7" s="10"/>
      <c r="F7" s="10"/>
      <c r="G7" s="10"/>
      <c r="H7" s="10"/>
      <c r="I7" s="10"/>
      <c r="J7" s="10"/>
      <c r="K7" s="10"/>
      <c r="L7" s="10"/>
      <c r="M7" s="10"/>
      <c r="N7" s="138"/>
    </row>
    <row r="8" spans="1:14" ht="12" customHeight="1">
      <c r="A8" s="8"/>
      <c r="B8" s="13" t="s">
        <v>5</v>
      </c>
      <c r="C8" s="14"/>
      <c r="D8" s="10"/>
      <c r="E8" s="10"/>
      <c r="F8" s="10"/>
      <c r="G8" s="10"/>
      <c r="H8" s="10"/>
      <c r="I8" s="10"/>
      <c r="J8" s="10"/>
      <c r="K8" s="10"/>
      <c r="L8" s="10"/>
      <c r="M8" s="10"/>
      <c r="N8" s="138"/>
    </row>
    <row r="9" spans="1:14" ht="12" customHeight="1">
      <c r="A9" s="8"/>
      <c r="B9" s="15"/>
      <c r="C9" s="14"/>
      <c r="D9" s="10"/>
      <c r="E9" s="10"/>
      <c r="F9" s="10"/>
      <c r="G9" s="10"/>
      <c r="H9" s="10"/>
      <c r="I9" s="10"/>
      <c r="J9" s="10"/>
      <c r="K9" s="10"/>
      <c r="L9" s="10"/>
      <c r="M9" s="10"/>
      <c r="N9" s="138"/>
    </row>
    <row r="10" spans="1:14" ht="15.75">
      <c r="A10" s="8"/>
      <c r="B10" s="13"/>
      <c r="C10" s="14"/>
      <c r="D10" s="16"/>
      <c r="E10" s="16"/>
      <c r="F10" s="10"/>
      <c r="G10" s="10"/>
      <c r="H10" s="10"/>
      <c r="I10" s="10"/>
      <c r="J10" s="10"/>
      <c r="K10" s="10"/>
      <c r="L10" s="10"/>
      <c r="M10" s="10"/>
      <c r="N10" s="138"/>
    </row>
    <row r="11" spans="1:14" ht="15.75">
      <c r="A11" s="8"/>
      <c r="B11" s="16" t="s">
        <v>6</v>
      </c>
      <c r="C11" s="16"/>
      <c r="D11" s="10"/>
      <c r="E11" s="10"/>
      <c r="F11" s="10"/>
      <c r="G11" s="10"/>
      <c r="H11" s="10"/>
      <c r="I11" s="10"/>
      <c r="J11" s="10"/>
      <c r="K11" s="10"/>
      <c r="L11" s="10"/>
      <c r="M11" s="10"/>
      <c r="N11" s="138"/>
    </row>
    <row r="12" spans="1:14" ht="15.75">
      <c r="A12" s="8"/>
      <c r="B12" s="16"/>
      <c r="C12" s="16"/>
      <c r="D12" s="10"/>
      <c r="E12" s="10"/>
      <c r="F12" s="10"/>
      <c r="G12" s="10"/>
      <c r="H12" s="10"/>
      <c r="I12" s="10"/>
      <c r="J12" s="10"/>
      <c r="K12" s="10"/>
      <c r="L12" s="10"/>
      <c r="M12" s="10"/>
      <c r="N12" s="138"/>
    </row>
    <row r="13" spans="1:14" ht="15.75">
      <c r="A13" s="2"/>
      <c r="B13" s="5"/>
      <c r="C13" s="5"/>
      <c r="D13" s="5"/>
      <c r="E13" s="5"/>
      <c r="F13" s="5"/>
      <c r="G13" s="5"/>
      <c r="H13" s="5"/>
      <c r="I13" s="5"/>
      <c r="J13" s="5"/>
      <c r="K13" s="5"/>
      <c r="L13" s="5"/>
      <c r="M13" s="5"/>
      <c r="N13" s="138"/>
    </row>
    <row r="14" spans="1:14" ht="15.75">
      <c r="A14" s="8"/>
      <c r="B14" s="17" t="s">
        <v>7</v>
      </c>
      <c r="C14" s="17"/>
      <c r="D14" s="18"/>
      <c r="E14" s="18"/>
      <c r="F14" s="18"/>
      <c r="G14" s="18"/>
      <c r="H14" s="18"/>
      <c r="I14" s="18"/>
      <c r="J14" s="18"/>
      <c r="K14" s="18"/>
      <c r="L14" s="19" t="s">
        <v>182</v>
      </c>
      <c r="M14" s="10"/>
      <c r="N14" s="138"/>
    </row>
    <row r="15" spans="1:14" ht="15.75">
      <c r="A15" s="8"/>
      <c r="B15" s="17" t="s">
        <v>200</v>
      </c>
      <c r="C15" s="17"/>
      <c r="D15" s="18"/>
      <c r="E15" s="18"/>
      <c r="F15" s="18"/>
      <c r="G15" s="18"/>
      <c r="H15" s="20"/>
      <c r="I15" s="139"/>
      <c r="J15" s="20" t="s">
        <v>203</v>
      </c>
      <c r="K15" s="139">
        <v>1</v>
      </c>
      <c r="L15" s="19"/>
      <c r="M15" s="18"/>
      <c r="N15" s="138"/>
    </row>
    <row r="16" spans="1:14" ht="15.75">
      <c r="A16" s="8"/>
      <c r="B16" s="17" t="s">
        <v>201</v>
      </c>
      <c r="C16" s="17"/>
      <c r="D16" s="18"/>
      <c r="E16" s="18"/>
      <c r="F16" s="18"/>
      <c r="G16" s="18"/>
      <c r="H16" s="20"/>
      <c r="I16" s="139"/>
      <c r="J16" s="20" t="s">
        <v>203</v>
      </c>
      <c r="K16" s="139">
        <v>1</v>
      </c>
      <c r="L16" s="19"/>
      <c r="M16" s="18"/>
      <c r="N16" s="138"/>
    </row>
    <row r="17" spans="1:14" ht="15.75">
      <c r="A17" s="8"/>
      <c r="B17" s="17" t="s">
        <v>8</v>
      </c>
      <c r="C17" s="17"/>
      <c r="D17" s="18"/>
      <c r="E17" s="18"/>
      <c r="F17" s="18"/>
      <c r="G17" s="18"/>
      <c r="H17" s="18"/>
      <c r="I17" s="18"/>
      <c r="J17" s="18"/>
      <c r="K17" s="18"/>
      <c r="L17" s="20" t="s">
        <v>183</v>
      </c>
      <c r="M17" s="10"/>
      <c r="N17" s="138"/>
    </row>
    <row r="18" spans="1:14" ht="15.75">
      <c r="A18" s="8"/>
      <c r="B18" s="17" t="s">
        <v>9</v>
      </c>
      <c r="C18" s="17"/>
      <c r="D18" s="18"/>
      <c r="E18" s="18"/>
      <c r="F18" s="18"/>
      <c r="G18" s="18"/>
      <c r="H18" s="18"/>
      <c r="I18" s="18"/>
      <c r="J18" s="18"/>
      <c r="K18" s="18"/>
      <c r="L18" s="20" t="s">
        <v>207</v>
      </c>
      <c r="M18" s="10"/>
      <c r="N18" s="138"/>
    </row>
    <row r="19" spans="1:14" ht="15.75">
      <c r="A19" s="8"/>
      <c r="B19" s="10"/>
      <c r="C19" s="10"/>
      <c r="D19" s="10"/>
      <c r="E19" s="10"/>
      <c r="F19" s="10"/>
      <c r="G19" s="10"/>
      <c r="H19" s="10"/>
      <c r="I19" s="10"/>
      <c r="J19" s="10"/>
      <c r="K19" s="10"/>
      <c r="L19" s="21"/>
      <c r="M19" s="10"/>
      <c r="N19" s="138"/>
    </row>
    <row r="20" spans="1:14" ht="15.75">
      <c r="A20" s="8"/>
      <c r="B20" s="22" t="s">
        <v>10</v>
      </c>
      <c r="C20" s="10"/>
      <c r="D20" s="10"/>
      <c r="E20" s="10"/>
      <c r="F20" s="10"/>
      <c r="G20" s="10"/>
      <c r="H20" s="10"/>
      <c r="I20" s="10"/>
      <c r="J20" s="21" t="s">
        <v>168</v>
      </c>
      <c r="K20" s="10"/>
      <c r="L20" s="15"/>
      <c r="M20" s="10"/>
      <c r="N20" s="138"/>
    </row>
    <row r="21" spans="1:14" ht="15.75">
      <c r="A21" s="8"/>
      <c r="B21" s="10"/>
      <c r="C21" s="10"/>
      <c r="D21" s="10"/>
      <c r="E21" s="10"/>
      <c r="F21" s="10"/>
      <c r="G21" s="10"/>
      <c r="H21" s="10"/>
      <c r="I21" s="10"/>
      <c r="J21" s="10"/>
      <c r="K21" s="10"/>
      <c r="L21" s="23"/>
      <c r="M21" s="10"/>
      <c r="N21" s="138"/>
    </row>
    <row r="22" spans="1:14" ht="15.75">
      <c r="A22" s="8"/>
      <c r="B22" s="10"/>
      <c r="C22" s="24" t="s">
        <v>136</v>
      </c>
      <c r="D22" s="25" t="s">
        <v>140</v>
      </c>
      <c r="E22" s="25"/>
      <c r="F22" s="25" t="s">
        <v>151</v>
      </c>
      <c r="G22" s="25"/>
      <c r="H22" s="25" t="s">
        <v>160</v>
      </c>
      <c r="I22" s="25"/>
      <c r="J22" s="25" t="s">
        <v>169</v>
      </c>
      <c r="K22" s="15"/>
      <c r="L22" s="15"/>
      <c r="M22" s="10"/>
      <c r="N22" s="138"/>
    </row>
    <row r="23" spans="1:14" ht="15.75">
      <c r="A23" s="26"/>
      <c r="B23" s="27" t="s">
        <v>11</v>
      </c>
      <c r="C23" s="28" t="s">
        <v>137</v>
      </c>
      <c r="D23" s="29" t="s">
        <v>141</v>
      </c>
      <c r="E23" s="29"/>
      <c r="F23" s="29" t="s">
        <v>141</v>
      </c>
      <c r="G23" s="29"/>
      <c r="H23" s="29" t="s">
        <v>141</v>
      </c>
      <c r="I23" s="29"/>
      <c r="J23" s="29" t="s">
        <v>170</v>
      </c>
      <c r="K23" s="30"/>
      <c r="L23" s="30"/>
      <c r="M23" s="27"/>
      <c r="N23" s="138"/>
    </row>
    <row r="24" spans="1:14" ht="15.75">
      <c r="A24" s="26"/>
      <c r="B24" s="31" t="s">
        <v>12</v>
      </c>
      <c r="C24" s="31"/>
      <c r="D24" s="32" t="s">
        <v>141</v>
      </c>
      <c r="E24" s="32"/>
      <c r="F24" s="32" t="s">
        <v>141</v>
      </c>
      <c r="G24" s="32"/>
      <c r="H24" s="32" t="s">
        <v>141</v>
      </c>
      <c r="I24" s="32"/>
      <c r="J24" s="32" t="s">
        <v>170</v>
      </c>
      <c r="K24" s="33"/>
      <c r="L24" s="33"/>
      <c r="M24" s="27"/>
      <c r="N24" s="138"/>
    </row>
    <row r="25" spans="1:14" ht="15.75">
      <c r="A25" s="26"/>
      <c r="B25" s="27" t="s">
        <v>13</v>
      </c>
      <c r="C25" s="27"/>
      <c r="D25" s="34" t="s">
        <v>142</v>
      </c>
      <c r="E25" s="29"/>
      <c r="F25" s="34" t="s">
        <v>152</v>
      </c>
      <c r="G25" s="29"/>
      <c r="H25" s="34" t="s">
        <v>161</v>
      </c>
      <c r="I25" s="29"/>
      <c r="J25" s="34" t="s">
        <v>171</v>
      </c>
      <c r="K25" s="30"/>
      <c r="L25" s="30"/>
      <c r="M25" s="27"/>
      <c r="N25" s="138"/>
    </row>
    <row r="26" spans="1:14" ht="15.75">
      <c r="A26" s="26"/>
      <c r="B26" s="27"/>
      <c r="C26" s="27"/>
      <c r="D26" s="29"/>
      <c r="E26" s="29"/>
      <c r="F26" s="29"/>
      <c r="G26" s="29"/>
      <c r="H26" s="29"/>
      <c r="I26" s="29"/>
      <c r="J26" s="29"/>
      <c r="K26" s="30"/>
      <c r="L26" s="30"/>
      <c r="M26" s="27"/>
      <c r="N26" s="138"/>
    </row>
    <row r="27" spans="1:14" ht="13.5" customHeight="1">
      <c r="A27" s="35"/>
      <c r="B27" s="36" t="s">
        <v>14</v>
      </c>
      <c r="C27" s="36"/>
      <c r="D27" s="37">
        <v>52000</v>
      </c>
      <c r="E27" s="38"/>
      <c r="F27" s="37">
        <v>38000</v>
      </c>
      <c r="G27" s="37"/>
      <c r="H27" s="37">
        <v>38250</v>
      </c>
      <c r="I27" s="37"/>
      <c r="J27" s="37">
        <v>6750</v>
      </c>
      <c r="K27" s="39"/>
      <c r="L27" s="37">
        <f>SUM(D27:J27)</f>
        <v>135000</v>
      </c>
      <c r="M27" s="40"/>
      <c r="N27" s="138"/>
    </row>
    <row r="28" spans="1:14" ht="13.5" customHeight="1">
      <c r="A28" s="35"/>
      <c r="B28" s="36" t="s">
        <v>15</v>
      </c>
      <c r="C28" s="43">
        <v>0.62453</v>
      </c>
      <c r="D28" s="37">
        <v>0</v>
      </c>
      <c r="E28" s="38"/>
      <c r="F28" s="37">
        <v>0</v>
      </c>
      <c r="G28" s="37"/>
      <c r="H28" s="37">
        <f>38250*C28</f>
        <v>23888.272500000003</v>
      </c>
      <c r="I28" s="37"/>
      <c r="J28" s="37">
        <f>6750*C31</f>
        <v>1257.18075</v>
      </c>
      <c r="K28" s="39"/>
      <c r="L28" s="37">
        <f>SUM(D28:J28)</f>
        <v>25145.453250000002</v>
      </c>
      <c r="M28" s="40"/>
      <c r="N28" s="138"/>
    </row>
    <row r="29" spans="1:14" ht="13.5" customHeight="1">
      <c r="A29" s="44"/>
      <c r="B29" s="45" t="s">
        <v>16</v>
      </c>
      <c r="C29" s="43">
        <v>0.578922</v>
      </c>
      <c r="D29" s="46">
        <v>0</v>
      </c>
      <c r="E29" s="47"/>
      <c r="F29" s="46">
        <v>0</v>
      </c>
      <c r="G29" s="46"/>
      <c r="H29" s="46">
        <f>38250*C29</f>
        <v>22143.7665</v>
      </c>
      <c r="I29" s="46"/>
      <c r="J29" s="46">
        <f>6750*C32</f>
        <v>1165.347</v>
      </c>
      <c r="K29" s="48"/>
      <c r="L29" s="46">
        <f>SUM(D29:J29)</f>
        <v>23309.113500000003</v>
      </c>
      <c r="M29" s="40"/>
      <c r="N29" s="138"/>
    </row>
    <row r="30" spans="1:14" ht="13.5" customHeight="1">
      <c r="A30" s="35"/>
      <c r="B30" s="36" t="s">
        <v>17</v>
      </c>
      <c r="C30" s="36"/>
      <c r="D30" s="49" t="s">
        <v>143</v>
      </c>
      <c r="E30" s="36"/>
      <c r="F30" s="49" t="s">
        <v>153</v>
      </c>
      <c r="G30" s="49"/>
      <c r="H30" s="49" t="s">
        <v>162</v>
      </c>
      <c r="I30" s="49"/>
      <c r="J30" s="49" t="s">
        <v>172</v>
      </c>
      <c r="K30" s="50"/>
      <c r="L30" s="50"/>
      <c r="M30" s="36"/>
      <c r="N30" s="138"/>
    </row>
    <row r="31" spans="1:14" ht="15.75">
      <c r="A31" s="26"/>
      <c r="B31" s="27" t="s">
        <v>18</v>
      </c>
      <c r="C31" s="43">
        <v>0.186249</v>
      </c>
      <c r="D31" s="51" t="s">
        <v>144</v>
      </c>
      <c r="E31" s="27"/>
      <c r="F31" s="51" t="s">
        <v>144</v>
      </c>
      <c r="G31" s="52"/>
      <c r="H31" s="51">
        <v>0.0585141</v>
      </c>
      <c r="I31" s="52"/>
      <c r="J31" s="51">
        <v>0.0642641</v>
      </c>
      <c r="K31" s="30"/>
      <c r="L31" s="52">
        <f>SUMPRODUCT(D31:J31,D28:J28)/L28</f>
        <v>0.05880157898240808</v>
      </c>
      <c r="M31" s="27"/>
      <c r="N31" s="138"/>
    </row>
    <row r="32" spans="1:14" ht="15.75">
      <c r="A32" s="26"/>
      <c r="B32" s="27" t="s">
        <v>19</v>
      </c>
      <c r="C32" s="43">
        <v>0.172644</v>
      </c>
      <c r="D32" s="51" t="s">
        <v>144</v>
      </c>
      <c r="E32" s="27"/>
      <c r="F32" s="51" t="s">
        <v>144</v>
      </c>
      <c r="G32" s="52"/>
      <c r="H32" s="51">
        <v>0.0622406</v>
      </c>
      <c r="I32" s="52"/>
      <c r="J32" s="51">
        <v>0.0679906</v>
      </c>
      <c r="K32" s="30"/>
      <c r="L32" s="30"/>
      <c r="M32" s="27"/>
      <c r="N32" s="138"/>
    </row>
    <row r="33" spans="1:14" ht="15.75">
      <c r="A33" s="26"/>
      <c r="B33" s="27" t="s">
        <v>20</v>
      </c>
      <c r="C33" s="27"/>
      <c r="D33" s="34" t="s">
        <v>145</v>
      </c>
      <c r="E33" s="27"/>
      <c r="F33" s="34" t="s">
        <v>154</v>
      </c>
      <c r="G33" s="34"/>
      <c r="H33" s="34" t="s">
        <v>163</v>
      </c>
      <c r="I33" s="34"/>
      <c r="J33" s="34" t="s">
        <v>163</v>
      </c>
      <c r="K33" s="30"/>
      <c r="L33" s="30"/>
      <c r="M33" s="27"/>
      <c r="N33" s="138"/>
    </row>
    <row r="34" spans="1:14" ht="15.75">
      <c r="A34" s="26"/>
      <c r="B34" s="27" t="s">
        <v>21</v>
      </c>
      <c r="C34" s="27"/>
      <c r="D34" s="34" t="s">
        <v>145</v>
      </c>
      <c r="E34" s="27"/>
      <c r="F34" s="34" t="s">
        <v>154</v>
      </c>
      <c r="G34" s="34"/>
      <c r="H34" s="34" t="s">
        <v>163</v>
      </c>
      <c r="I34" s="34"/>
      <c r="J34" s="34" t="s">
        <v>163</v>
      </c>
      <c r="K34" s="30"/>
      <c r="L34" s="30"/>
      <c r="M34" s="27"/>
      <c r="N34" s="138"/>
    </row>
    <row r="35" spans="1:14" ht="15.75">
      <c r="A35" s="26"/>
      <c r="B35" s="27" t="s">
        <v>22</v>
      </c>
      <c r="C35" s="27"/>
      <c r="D35" s="34" t="s">
        <v>146</v>
      </c>
      <c r="E35" s="27"/>
      <c r="F35" s="34" t="s">
        <v>155</v>
      </c>
      <c r="G35" s="34"/>
      <c r="H35" s="34" t="s">
        <v>155</v>
      </c>
      <c r="I35" s="34"/>
      <c r="J35" s="34" t="s">
        <v>173</v>
      </c>
      <c r="K35" s="30"/>
      <c r="L35" s="30"/>
      <c r="M35" s="27"/>
      <c r="N35" s="138"/>
    </row>
    <row r="36" spans="1:14" ht="15.75">
      <c r="A36" s="26"/>
      <c r="B36" s="27"/>
      <c r="C36" s="27"/>
      <c r="D36" s="53"/>
      <c r="E36" s="53"/>
      <c r="F36" s="27"/>
      <c r="G36" s="53"/>
      <c r="H36" s="53"/>
      <c r="I36" s="53"/>
      <c r="J36" s="53"/>
      <c r="K36" s="53"/>
      <c r="L36" s="53"/>
      <c r="M36" s="27"/>
      <c r="N36" s="138"/>
    </row>
    <row r="37" spans="1:14" ht="15.75">
      <c r="A37" s="26"/>
      <c r="B37" s="27" t="s">
        <v>23</v>
      </c>
      <c r="C37" s="27"/>
      <c r="D37" s="27"/>
      <c r="E37" s="27"/>
      <c r="F37" s="27"/>
      <c r="G37" s="27"/>
      <c r="H37" s="27"/>
      <c r="I37" s="27"/>
      <c r="J37" s="27"/>
      <c r="K37" s="27"/>
      <c r="L37" s="52">
        <f>J27/(D27+F27+H27)</f>
        <v>0.05263157894736842</v>
      </c>
      <c r="M37" s="27"/>
      <c r="N37" s="138"/>
    </row>
    <row r="38" spans="1:14" ht="15.75">
      <c r="A38" s="26"/>
      <c r="B38" s="27" t="s">
        <v>24</v>
      </c>
      <c r="C38" s="27"/>
      <c r="D38" s="27"/>
      <c r="E38" s="27"/>
      <c r="F38" s="27"/>
      <c r="G38" s="27"/>
      <c r="H38" s="27"/>
      <c r="I38" s="27"/>
      <c r="J38" s="27"/>
      <c r="K38" s="27"/>
      <c r="L38" s="52">
        <f>J29/H29</f>
        <v>0.052626412945602545</v>
      </c>
      <c r="M38" s="27"/>
      <c r="N38" s="138"/>
    </row>
    <row r="39" spans="1:14" ht="15.75">
      <c r="A39" s="26"/>
      <c r="B39" s="27" t="s">
        <v>25</v>
      </c>
      <c r="C39" s="27"/>
      <c r="D39" s="27"/>
      <c r="E39" s="27"/>
      <c r="F39" s="27"/>
      <c r="G39" s="27"/>
      <c r="H39" s="27"/>
      <c r="I39" s="27"/>
      <c r="J39" s="34"/>
      <c r="K39" s="34"/>
      <c r="L39" s="54" t="s">
        <v>185</v>
      </c>
      <c r="M39" s="27"/>
      <c r="N39" s="138"/>
    </row>
    <row r="40" spans="1:14" ht="15.75">
      <c r="A40" s="26"/>
      <c r="B40" s="27"/>
      <c r="C40" s="27"/>
      <c r="D40" s="27"/>
      <c r="E40" s="27"/>
      <c r="F40" s="27"/>
      <c r="G40" s="27"/>
      <c r="H40" s="27"/>
      <c r="I40" s="27"/>
      <c r="J40" s="27"/>
      <c r="K40" s="27"/>
      <c r="L40" s="55"/>
      <c r="M40" s="27"/>
      <c r="N40" s="138"/>
    </row>
    <row r="41" spans="1:14" ht="15.75">
      <c r="A41" s="26"/>
      <c r="B41" s="27" t="s">
        <v>26</v>
      </c>
      <c r="C41" s="27"/>
      <c r="D41" s="27"/>
      <c r="E41" s="27"/>
      <c r="F41" s="27"/>
      <c r="G41" s="27"/>
      <c r="H41" s="27"/>
      <c r="I41" s="27"/>
      <c r="J41" s="34"/>
      <c r="K41" s="34"/>
      <c r="L41" s="34" t="s">
        <v>186</v>
      </c>
      <c r="M41" s="27"/>
      <c r="N41" s="138"/>
    </row>
    <row r="42" spans="1:14" ht="15.75">
      <c r="A42" s="56"/>
      <c r="B42" s="31" t="s">
        <v>27</v>
      </c>
      <c r="C42" s="31"/>
      <c r="D42" s="31"/>
      <c r="E42" s="31"/>
      <c r="F42" s="31"/>
      <c r="G42" s="31"/>
      <c r="H42" s="31"/>
      <c r="I42" s="31"/>
      <c r="J42" s="57"/>
      <c r="K42" s="57"/>
      <c r="L42" s="58">
        <v>37071</v>
      </c>
      <c r="M42" s="31"/>
      <c r="N42" s="138"/>
    </row>
    <row r="43" spans="1:14" ht="15.75">
      <c r="A43" s="26"/>
      <c r="B43" s="27" t="s">
        <v>28</v>
      </c>
      <c r="C43" s="27"/>
      <c r="D43" s="27"/>
      <c r="E43" s="27"/>
      <c r="F43" s="27"/>
      <c r="G43" s="27"/>
      <c r="H43" s="27"/>
      <c r="I43" s="27">
        <f>L43-J43+1</f>
        <v>91</v>
      </c>
      <c r="J43" s="60">
        <v>36889</v>
      </c>
      <c r="K43" s="61"/>
      <c r="L43" s="60">
        <v>36979</v>
      </c>
      <c r="M43" s="27"/>
      <c r="N43" s="138"/>
    </row>
    <row r="44" spans="1:14" ht="15.75">
      <c r="A44" s="26"/>
      <c r="B44" s="27" t="s">
        <v>29</v>
      </c>
      <c r="C44" s="27"/>
      <c r="D44" s="27"/>
      <c r="E44" s="27"/>
      <c r="F44" s="27"/>
      <c r="G44" s="27"/>
      <c r="H44" s="27"/>
      <c r="I44" s="27">
        <f>L44-J44+1</f>
        <v>91</v>
      </c>
      <c r="J44" s="60">
        <v>36980</v>
      </c>
      <c r="K44" s="61"/>
      <c r="L44" s="60">
        <v>37070</v>
      </c>
      <c r="M44" s="27"/>
      <c r="N44" s="138"/>
    </row>
    <row r="45" spans="1:14" ht="15.75">
      <c r="A45" s="26"/>
      <c r="B45" s="27" t="s">
        <v>30</v>
      </c>
      <c r="C45" s="27"/>
      <c r="D45" s="27"/>
      <c r="E45" s="27"/>
      <c r="F45" s="27"/>
      <c r="G45" s="27"/>
      <c r="H45" s="27"/>
      <c r="I45" s="27"/>
      <c r="J45" s="60"/>
      <c r="K45" s="61"/>
      <c r="L45" s="60" t="s">
        <v>205</v>
      </c>
      <c r="M45" s="27"/>
      <c r="N45" s="138"/>
    </row>
    <row r="46" spans="1:14" ht="15.75">
      <c r="A46" s="26"/>
      <c r="B46" s="27" t="s">
        <v>31</v>
      </c>
      <c r="C46" s="27"/>
      <c r="D46" s="27"/>
      <c r="E46" s="27"/>
      <c r="F46" s="27"/>
      <c r="G46" s="27"/>
      <c r="H46" s="27"/>
      <c r="I46" s="27"/>
      <c r="J46" s="60"/>
      <c r="K46" s="61"/>
      <c r="L46" s="60">
        <v>37062</v>
      </c>
      <c r="M46" s="27"/>
      <c r="N46" s="138"/>
    </row>
    <row r="47" spans="1:14" ht="15.75">
      <c r="A47" s="26"/>
      <c r="B47" s="27"/>
      <c r="C47" s="27"/>
      <c r="D47" s="27"/>
      <c r="E47" s="27"/>
      <c r="F47" s="27"/>
      <c r="G47" s="27"/>
      <c r="H47" s="27"/>
      <c r="I47" s="27"/>
      <c r="J47" s="27"/>
      <c r="K47" s="27"/>
      <c r="L47" s="62"/>
      <c r="M47" s="27"/>
      <c r="N47" s="138"/>
    </row>
    <row r="48" spans="1:14" ht="15.75">
      <c r="A48" s="2"/>
      <c r="B48" s="5"/>
      <c r="C48" s="5"/>
      <c r="D48" s="5"/>
      <c r="E48" s="5"/>
      <c r="F48" s="5"/>
      <c r="G48" s="5"/>
      <c r="H48" s="5"/>
      <c r="I48" s="5"/>
      <c r="J48" s="5"/>
      <c r="K48" s="5"/>
      <c r="L48" s="63"/>
      <c r="M48" s="5"/>
      <c r="N48" s="138"/>
    </row>
    <row r="49" spans="1:14" ht="15.75">
      <c r="A49" s="8"/>
      <c r="B49" s="64" t="s">
        <v>32</v>
      </c>
      <c r="C49" s="16"/>
      <c r="D49" s="10"/>
      <c r="E49" s="10"/>
      <c r="F49" s="10"/>
      <c r="G49" s="10"/>
      <c r="H49" s="10"/>
      <c r="I49" s="10"/>
      <c r="J49" s="10"/>
      <c r="K49" s="10"/>
      <c r="L49" s="65"/>
      <c r="M49" s="10"/>
      <c r="N49" s="138"/>
    </row>
    <row r="50" spans="1:14" ht="15.75">
      <c r="A50" s="8"/>
      <c r="B50" s="16"/>
      <c r="C50" s="16"/>
      <c r="D50" s="10"/>
      <c r="E50" s="10"/>
      <c r="F50" s="10"/>
      <c r="G50" s="10"/>
      <c r="H50" s="10"/>
      <c r="I50" s="10"/>
      <c r="J50" s="10"/>
      <c r="K50" s="10"/>
      <c r="L50" s="65"/>
      <c r="M50" s="10"/>
      <c r="N50" s="138"/>
    </row>
    <row r="51" spans="1:14" ht="63">
      <c r="A51" s="8"/>
      <c r="B51" s="66" t="s">
        <v>33</v>
      </c>
      <c r="C51" s="67" t="s">
        <v>138</v>
      </c>
      <c r="D51" s="67" t="s">
        <v>147</v>
      </c>
      <c r="E51" s="67"/>
      <c r="F51" s="67" t="s">
        <v>156</v>
      </c>
      <c r="G51" s="67"/>
      <c r="H51" s="67" t="s">
        <v>164</v>
      </c>
      <c r="I51" s="67"/>
      <c r="J51" s="67" t="s">
        <v>174</v>
      </c>
      <c r="K51" s="67"/>
      <c r="L51" s="68" t="s">
        <v>188</v>
      </c>
      <c r="M51" s="10"/>
      <c r="N51" s="138"/>
    </row>
    <row r="52" spans="1:14" ht="15.75">
      <c r="A52" s="26"/>
      <c r="B52" s="27" t="s">
        <v>34</v>
      </c>
      <c r="C52" s="69">
        <v>132263</v>
      </c>
      <c r="D52" s="70">
        <v>25098</v>
      </c>
      <c r="E52" s="69"/>
      <c r="F52" s="69">
        <f>1789+22</f>
        <v>1811</v>
      </c>
      <c r="G52" s="69"/>
      <c r="H52" s="69">
        <v>0</v>
      </c>
      <c r="I52" s="69"/>
      <c r="J52" s="69">
        <v>0</v>
      </c>
      <c r="K52" s="69"/>
      <c r="L52" s="70">
        <f>D52-F52+H52-J52</f>
        <v>23287</v>
      </c>
      <c r="M52" s="27"/>
      <c r="N52" s="138"/>
    </row>
    <row r="53" spans="1:14" ht="15.75">
      <c r="A53" s="26"/>
      <c r="B53" s="27" t="s">
        <v>35</v>
      </c>
      <c r="C53" s="69">
        <v>0</v>
      </c>
      <c r="D53" s="69">
        <v>0</v>
      </c>
      <c r="E53" s="69"/>
      <c r="F53" s="69">
        <v>0</v>
      </c>
      <c r="G53" s="69"/>
      <c r="H53" s="69">
        <v>0</v>
      </c>
      <c r="I53" s="69"/>
      <c r="J53" s="69">
        <v>0</v>
      </c>
      <c r="K53" s="69"/>
      <c r="L53" s="70">
        <f>D53-F53</f>
        <v>0</v>
      </c>
      <c r="M53" s="27"/>
      <c r="N53" s="138"/>
    </row>
    <row r="54" spans="1:14" ht="15.75">
      <c r="A54" s="26"/>
      <c r="B54" s="27"/>
      <c r="C54" s="69"/>
      <c r="D54" s="69"/>
      <c r="E54" s="69"/>
      <c r="F54" s="69"/>
      <c r="G54" s="69"/>
      <c r="H54" s="69"/>
      <c r="I54" s="69"/>
      <c r="J54" s="69"/>
      <c r="K54" s="69"/>
      <c r="L54" s="70"/>
      <c r="M54" s="27"/>
      <c r="N54" s="138"/>
    </row>
    <row r="55" spans="1:14" ht="15.75">
      <c r="A55" s="26"/>
      <c r="B55" s="27" t="s">
        <v>36</v>
      </c>
      <c r="C55" s="69">
        <f>SUM(C52:C54)</f>
        <v>132263</v>
      </c>
      <c r="D55" s="69">
        <f>SUM(D52:D54)</f>
        <v>25098</v>
      </c>
      <c r="E55" s="69"/>
      <c r="F55" s="69">
        <f>SUM(F52:F54)</f>
        <v>1811</v>
      </c>
      <c r="G55" s="69"/>
      <c r="H55" s="69">
        <f>SUM(H52:H54)</f>
        <v>0</v>
      </c>
      <c r="I55" s="69"/>
      <c r="J55" s="69">
        <f>SUM(J52:J54)</f>
        <v>0</v>
      </c>
      <c r="K55" s="69"/>
      <c r="L55" s="71">
        <f>SUM(L52:L54)</f>
        <v>23287</v>
      </c>
      <c r="M55" s="27"/>
      <c r="N55" s="138"/>
    </row>
    <row r="56" spans="1:14" ht="15.75">
      <c r="A56" s="26"/>
      <c r="B56" s="27"/>
      <c r="C56" s="69"/>
      <c r="D56" s="69"/>
      <c r="E56" s="69"/>
      <c r="F56" s="69"/>
      <c r="G56" s="69"/>
      <c r="H56" s="69"/>
      <c r="I56" s="69"/>
      <c r="J56" s="69"/>
      <c r="K56" s="69"/>
      <c r="L56" s="71"/>
      <c r="M56" s="27"/>
      <c r="N56" s="138"/>
    </row>
    <row r="57" spans="1:14" ht="15.75">
      <c r="A57" s="8"/>
      <c r="B57" s="12" t="s">
        <v>37</v>
      </c>
      <c r="C57" s="72"/>
      <c r="D57" s="72"/>
      <c r="E57" s="72"/>
      <c r="F57" s="72"/>
      <c r="G57" s="72"/>
      <c r="H57" s="72"/>
      <c r="I57" s="72"/>
      <c r="J57" s="72"/>
      <c r="K57" s="72"/>
      <c r="L57" s="73"/>
      <c r="M57" s="10"/>
      <c r="N57" s="138"/>
    </row>
    <row r="58" spans="1:14" ht="15.75">
      <c r="A58" s="8"/>
      <c r="B58" s="10"/>
      <c r="C58" s="72"/>
      <c r="D58" s="72"/>
      <c r="E58" s="72"/>
      <c r="F58" s="72"/>
      <c r="G58" s="72"/>
      <c r="H58" s="72"/>
      <c r="I58" s="72"/>
      <c r="J58" s="72"/>
      <c r="K58" s="72"/>
      <c r="L58" s="73"/>
      <c r="M58" s="10"/>
      <c r="N58" s="138"/>
    </row>
    <row r="59" spans="1:14" ht="15.75">
      <c r="A59" s="26"/>
      <c r="B59" s="27" t="s">
        <v>34</v>
      </c>
      <c r="C59" s="69"/>
      <c r="D59" s="69"/>
      <c r="E59" s="69"/>
      <c r="F59" s="69"/>
      <c r="G59" s="69"/>
      <c r="H59" s="69"/>
      <c r="I59" s="69"/>
      <c r="J59" s="69"/>
      <c r="K59" s="69"/>
      <c r="L59" s="71"/>
      <c r="M59" s="27"/>
      <c r="N59" s="138"/>
    </row>
    <row r="60" spans="1:14" ht="15.75">
      <c r="A60" s="26"/>
      <c r="B60" s="27" t="s">
        <v>35</v>
      </c>
      <c r="C60" s="69"/>
      <c r="D60" s="69"/>
      <c r="E60" s="69"/>
      <c r="F60" s="69"/>
      <c r="G60" s="69"/>
      <c r="H60" s="69"/>
      <c r="I60" s="69"/>
      <c r="J60" s="69"/>
      <c r="K60" s="69"/>
      <c r="L60" s="71"/>
      <c r="M60" s="27"/>
      <c r="N60" s="138"/>
    </row>
    <row r="61" spans="1:14" ht="15.75">
      <c r="A61" s="26"/>
      <c r="B61" s="27"/>
      <c r="C61" s="69"/>
      <c r="D61" s="69"/>
      <c r="E61" s="69"/>
      <c r="F61" s="69"/>
      <c r="G61" s="69"/>
      <c r="H61" s="69"/>
      <c r="I61" s="69"/>
      <c r="J61" s="69"/>
      <c r="K61" s="69"/>
      <c r="L61" s="71"/>
      <c r="M61" s="27"/>
      <c r="N61" s="138"/>
    </row>
    <row r="62" spans="1:14" ht="15.75">
      <c r="A62" s="26"/>
      <c r="B62" s="27" t="s">
        <v>36</v>
      </c>
      <c r="C62" s="69"/>
      <c r="D62" s="69"/>
      <c r="E62" s="69"/>
      <c r="F62" s="69"/>
      <c r="G62" s="69"/>
      <c r="H62" s="69"/>
      <c r="I62" s="69"/>
      <c r="J62" s="69"/>
      <c r="K62" s="69"/>
      <c r="L62" s="69"/>
      <c r="M62" s="27"/>
      <c r="N62" s="138"/>
    </row>
    <row r="63" spans="1:14" ht="15.75">
      <c r="A63" s="26"/>
      <c r="B63" s="27"/>
      <c r="C63" s="69"/>
      <c r="D63" s="69"/>
      <c r="E63" s="69"/>
      <c r="F63" s="69"/>
      <c r="G63" s="69"/>
      <c r="H63" s="69"/>
      <c r="I63" s="69"/>
      <c r="J63" s="69"/>
      <c r="K63" s="69"/>
      <c r="L63" s="69"/>
      <c r="M63" s="27"/>
      <c r="N63" s="138"/>
    </row>
    <row r="64" spans="1:14" ht="15.75">
      <c r="A64" s="26"/>
      <c r="B64" s="27" t="s">
        <v>38</v>
      </c>
      <c r="C64" s="69"/>
      <c r="D64" s="69">
        <v>0</v>
      </c>
      <c r="E64" s="69"/>
      <c r="F64" s="69"/>
      <c r="G64" s="69"/>
      <c r="H64" s="69"/>
      <c r="I64" s="69"/>
      <c r="J64" s="69"/>
      <c r="K64" s="69"/>
      <c r="L64" s="70">
        <f>D64-F64+H64-J64</f>
        <v>0</v>
      </c>
      <c r="M64" s="27"/>
      <c r="N64" s="138"/>
    </row>
    <row r="65" spans="1:14" ht="15.75">
      <c r="A65" s="26"/>
      <c r="B65" s="27" t="s">
        <v>39</v>
      </c>
      <c r="C65" s="69">
        <v>2737</v>
      </c>
      <c r="D65" s="69">
        <v>0</v>
      </c>
      <c r="E65" s="69"/>
      <c r="F65" s="69"/>
      <c r="G65" s="69"/>
      <c r="H65" s="69"/>
      <c r="I65" s="69"/>
      <c r="J65" s="69"/>
      <c r="K65" s="69"/>
      <c r="L65" s="71">
        <v>0</v>
      </c>
      <c r="M65" s="27"/>
      <c r="N65" s="138"/>
    </row>
    <row r="66" spans="1:14" ht="15.75">
      <c r="A66" s="26"/>
      <c r="B66" s="27" t="s">
        <v>40</v>
      </c>
      <c r="C66" s="69">
        <v>0</v>
      </c>
      <c r="D66" s="69">
        <v>47</v>
      </c>
      <c r="E66" s="69"/>
      <c r="F66" s="69"/>
      <c r="G66" s="69"/>
      <c r="H66" s="69"/>
      <c r="I66" s="69"/>
      <c r="J66" s="69"/>
      <c r="K66" s="69"/>
      <c r="L66" s="71">
        <v>22</v>
      </c>
      <c r="M66" s="27"/>
      <c r="N66" s="138"/>
    </row>
    <row r="67" spans="1:14" ht="15.75">
      <c r="A67" s="26"/>
      <c r="B67" s="27" t="s">
        <v>41</v>
      </c>
      <c r="C67" s="71">
        <f>SUM(C55:C66)</f>
        <v>135000</v>
      </c>
      <c r="D67" s="71">
        <f>SUM(D55:D66)</f>
        <v>25145</v>
      </c>
      <c r="E67" s="69"/>
      <c r="F67" s="71"/>
      <c r="G67" s="69"/>
      <c r="H67" s="71"/>
      <c r="I67" s="69"/>
      <c r="J67" s="71"/>
      <c r="K67" s="69"/>
      <c r="L67" s="71">
        <f>SUM(L55:L66)</f>
        <v>23309</v>
      </c>
      <c r="M67" s="27"/>
      <c r="N67" s="138"/>
    </row>
    <row r="68" spans="1:14" ht="15.75">
      <c r="A68" s="26"/>
      <c r="B68" s="27"/>
      <c r="C68" s="69"/>
      <c r="D68" s="69"/>
      <c r="E68" s="69"/>
      <c r="F68" s="69"/>
      <c r="G68" s="69"/>
      <c r="H68" s="69"/>
      <c r="I68" s="69"/>
      <c r="J68" s="69"/>
      <c r="K68" s="69"/>
      <c r="L68" s="71"/>
      <c r="M68" s="27"/>
      <c r="N68" s="138"/>
    </row>
    <row r="69" spans="1:14" ht="15.75">
      <c r="A69" s="26"/>
      <c r="B69" s="27"/>
      <c r="C69" s="27"/>
      <c r="D69" s="27"/>
      <c r="E69" s="27"/>
      <c r="F69" s="27"/>
      <c r="G69" s="27"/>
      <c r="H69" s="27"/>
      <c r="I69" s="27"/>
      <c r="J69" s="27"/>
      <c r="K69" s="27"/>
      <c r="L69" s="27"/>
      <c r="M69" s="27"/>
      <c r="N69" s="138"/>
    </row>
    <row r="70" spans="1:14" ht="15.75">
      <c r="A70" s="8"/>
      <c r="B70" s="64" t="s">
        <v>42</v>
      </c>
      <c r="C70" s="17"/>
      <c r="D70" s="17"/>
      <c r="E70" s="17"/>
      <c r="F70" s="17"/>
      <c r="G70" s="17"/>
      <c r="H70" s="17"/>
      <c r="I70" s="20"/>
      <c r="J70" s="20" t="s">
        <v>175</v>
      </c>
      <c r="K70" s="20"/>
      <c r="L70" s="20" t="s">
        <v>189</v>
      </c>
      <c r="M70" s="17"/>
      <c r="N70" s="138"/>
    </row>
    <row r="71" spans="1:14" ht="15.75">
      <c r="A71" s="26"/>
      <c r="B71" s="27" t="s">
        <v>43</v>
      </c>
      <c r="C71" s="27"/>
      <c r="D71" s="27"/>
      <c r="E71" s="27"/>
      <c r="F71" s="27"/>
      <c r="G71" s="27"/>
      <c r="H71" s="27"/>
      <c r="I71" s="27"/>
      <c r="J71" s="69">
        <v>0</v>
      </c>
      <c r="K71" s="27"/>
      <c r="L71" s="70">
        <v>0</v>
      </c>
      <c r="M71" s="27"/>
      <c r="N71" s="138"/>
    </row>
    <row r="72" spans="1:14" ht="15.75">
      <c r="A72" s="26"/>
      <c r="B72" s="27" t="s">
        <v>44</v>
      </c>
      <c r="C72" s="53" t="s">
        <v>139</v>
      </c>
      <c r="D72" s="76">
        <f>L46</f>
        <v>37062</v>
      </c>
      <c r="E72" s="27"/>
      <c r="F72" s="27"/>
      <c r="G72" s="27"/>
      <c r="H72" s="27"/>
      <c r="I72" s="27"/>
      <c r="J72" s="69">
        <f>1811+47-22</f>
        <v>1836</v>
      </c>
      <c r="K72" s="27"/>
      <c r="L72" s="70"/>
      <c r="M72" s="27"/>
      <c r="N72" s="138"/>
    </row>
    <row r="73" spans="1:14" ht="15.75">
      <c r="A73" s="26"/>
      <c r="B73" s="27" t="s">
        <v>45</v>
      </c>
      <c r="C73" s="27"/>
      <c r="D73" s="27"/>
      <c r="E73" s="27"/>
      <c r="F73" s="27"/>
      <c r="G73" s="27"/>
      <c r="H73" s="27"/>
      <c r="I73" s="27"/>
      <c r="J73" s="69"/>
      <c r="K73" s="27"/>
      <c r="L73" s="70">
        <f>590-8+270+26+37-282+90+2+1</f>
        <v>726</v>
      </c>
      <c r="M73" s="27"/>
      <c r="N73" s="138"/>
    </row>
    <row r="74" spans="1:14" ht="15.75">
      <c r="A74" s="26"/>
      <c r="B74" s="27" t="s">
        <v>46</v>
      </c>
      <c r="C74" s="27"/>
      <c r="D74" s="27"/>
      <c r="E74" s="27"/>
      <c r="F74" s="27"/>
      <c r="G74" s="27"/>
      <c r="H74" s="27"/>
      <c r="I74" s="27"/>
      <c r="J74" s="69"/>
      <c r="K74" s="27"/>
      <c r="L74" s="70">
        <v>0</v>
      </c>
      <c r="M74" s="27"/>
      <c r="N74" s="138"/>
    </row>
    <row r="75" spans="1:14" ht="15.75">
      <c r="A75" s="26"/>
      <c r="B75" s="27" t="s">
        <v>47</v>
      </c>
      <c r="C75" s="27"/>
      <c r="D75" s="27"/>
      <c r="E75" s="27"/>
      <c r="F75" s="27"/>
      <c r="G75" s="27"/>
      <c r="H75" s="27"/>
      <c r="I75" s="27"/>
      <c r="J75" s="69">
        <f>SUM(J71:J74)</f>
        <v>1836</v>
      </c>
      <c r="K75" s="27"/>
      <c r="L75" s="71">
        <f>SUM(L71:L74)</f>
        <v>726</v>
      </c>
      <c r="M75" s="27"/>
      <c r="N75" s="138"/>
    </row>
    <row r="76" spans="1:14" ht="15.75">
      <c r="A76" s="26"/>
      <c r="B76" s="27" t="s">
        <v>48</v>
      </c>
      <c r="C76" s="27"/>
      <c r="D76" s="27"/>
      <c r="E76" s="27"/>
      <c r="F76" s="27"/>
      <c r="G76" s="27"/>
      <c r="H76" s="27"/>
      <c r="I76" s="27"/>
      <c r="J76" s="69">
        <v>0</v>
      </c>
      <c r="K76" s="27"/>
      <c r="L76" s="70">
        <v>0</v>
      </c>
      <c r="M76" s="27"/>
      <c r="N76" s="138"/>
    </row>
    <row r="77" spans="1:14" ht="15.75">
      <c r="A77" s="26"/>
      <c r="B77" s="27" t="s">
        <v>49</v>
      </c>
      <c r="C77" s="27"/>
      <c r="D77" s="27"/>
      <c r="E77" s="27"/>
      <c r="F77" s="27"/>
      <c r="G77" s="27"/>
      <c r="H77" s="27"/>
      <c r="I77" s="27"/>
      <c r="J77" s="69">
        <f>J75+J76</f>
        <v>1836</v>
      </c>
      <c r="K77" s="27"/>
      <c r="L77" s="71">
        <f>L75+L76</f>
        <v>726</v>
      </c>
      <c r="M77" s="27"/>
      <c r="N77" s="138"/>
    </row>
    <row r="78" spans="1:14" ht="15.75">
      <c r="A78" s="26"/>
      <c r="B78" s="77" t="s">
        <v>50</v>
      </c>
      <c r="C78" s="78"/>
      <c r="D78" s="27"/>
      <c r="E78" s="27"/>
      <c r="F78" s="27"/>
      <c r="G78" s="27"/>
      <c r="H78" s="27"/>
      <c r="I78" s="27"/>
      <c r="J78" s="69"/>
      <c r="K78" s="27"/>
      <c r="L78" s="70"/>
      <c r="M78" s="27"/>
      <c r="N78" s="138"/>
    </row>
    <row r="79" spans="1:14" ht="15.75">
      <c r="A79" s="26">
        <v>1</v>
      </c>
      <c r="B79" s="27" t="s">
        <v>51</v>
      </c>
      <c r="C79" s="27"/>
      <c r="D79" s="27"/>
      <c r="E79" s="27"/>
      <c r="F79" s="27"/>
      <c r="G79" s="27"/>
      <c r="H79" s="27"/>
      <c r="I79" s="27"/>
      <c r="J79" s="27"/>
      <c r="K79" s="27"/>
      <c r="L79" s="70">
        <v>0</v>
      </c>
      <c r="M79" s="27"/>
      <c r="N79" s="138"/>
    </row>
    <row r="80" spans="1:14" ht="15.75">
      <c r="A80" s="26">
        <v>2</v>
      </c>
      <c r="B80" s="27" t="s">
        <v>52</v>
      </c>
      <c r="C80" s="27"/>
      <c r="D80" s="27"/>
      <c r="E80" s="27"/>
      <c r="F80" s="27"/>
      <c r="G80" s="27"/>
      <c r="H80" s="27"/>
      <c r="I80" s="27"/>
      <c r="J80" s="27"/>
      <c r="K80" s="27"/>
      <c r="L80" s="70">
        <v>-4</v>
      </c>
      <c r="M80" s="27"/>
      <c r="N80" s="138"/>
    </row>
    <row r="81" spans="1:14" ht="15.75">
      <c r="A81" s="26">
        <v>3</v>
      </c>
      <c r="B81" s="27" t="s">
        <v>53</v>
      </c>
      <c r="C81" s="27"/>
      <c r="D81" s="27"/>
      <c r="E81" s="27"/>
      <c r="F81" s="27"/>
      <c r="G81" s="27"/>
      <c r="H81" s="27"/>
      <c r="I81" s="27"/>
      <c r="J81" s="27"/>
      <c r="K81" s="27"/>
      <c r="L81" s="70">
        <v>-20</v>
      </c>
      <c r="M81" s="27"/>
      <c r="N81" s="138"/>
    </row>
    <row r="82" spans="1:14" ht="15.75">
      <c r="A82" s="26">
        <v>4</v>
      </c>
      <c r="B82" s="27" t="s">
        <v>54</v>
      </c>
      <c r="C82" s="27"/>
      <c r="D82" s="27"/>
      <c r="E82" s="27"/>
      <c r="F82" s="27"/>
      <c r="G82" s="27"/>
      <c r="H82" s="27"/>
      <c r="I82" s="27"/>
      <c r="J82" s="27"/>
      <c r="K82" s="27"/>
      <c r="L82" s="70">
        <v>0</v>
      </c>
      <c r="M82" s="27"/>
      <c r="N82" s="138"/>
    </row>
    <row r="83" spans="1:14" ht="15.75">
      <c r="A83" s="26">
        <v>5</v>
      </c>
      <c r="B83" s="27" t="s">
        <v>55</v>
      </c>
      <c r="C83" s="27"/>
      <c r="D83" s="27"/>
      <c r="E83" s="27"/>
      <c r="F83" s="27"/>
      <c r="G83" s="27"/>
      <c r="H83" s="27"/>
      <c r="I83" s="27"/>
      <c r="J83" s="27"/>
      <c r="K83" s="27"/>
      <c r="L83" s="70">
        <v>-348</v>
      </c>
      <c r="M83" s="27"/>
      <c r="N83" s="138"/>
    </row>
    <row r="84" spans="1:14" ht="15.75">
      <c r="A84" s="26">
        <v>6</v>
      </c>
      <c r="B84" s="27" t="s">
        <v>56</v>
      </c>
      <c r="C84" s="27"/>
      <c r="D84" s="27"/>
      <c r="E84" s="27"/>
      <c r="F84" s="27"/>
      <c r="G84" s="27"/>
      <c r="H84" s="27"/>
      <c r="I84" s="27"/>
      <c r="J84" s="27"/>
      <c r="K84" s="27"/>
      <c r="L84" s="70">
        <v>-3</v>
      </c>
      <c r="M84" s="27"/>
      <c r="N84" s="138"/>
    </row>
    <row r="85" spans="1:14" ht="15.75">
      <c r="A85" s="26">
        <v>7</v>
      </c>
      <c r="B85" s="27" t="s">
        <v>57</v>
      </c>
      <c r="C85" s="27"/>
      <c r="D85" s="27"/>
      <c r="E85" s="27"/>
      <c r="F85" s="27"/>
      <c r="G85" s="27"/>
      <c r="H85" s="27"/>
      <c r="I85" s="27"/>
      <c r="J85" s="27"/>
      <c r="K85" s="27"/>
      <c r="L85" s="70">
        <v>-20</v>
      </c>
      <c r="M85" s="27"/>
      <c r="N85" s="138"/>
    </row>
    <row r="86" spans="1:14" ht="15.75">
      <c r="A86" s="26">
        <v>8</v>
      </c>
      <c r="B86" s="27" t="s">
        <v>58</v>
      </c>
      <c r="C86" s="27"/>
      <c r="D86" s="27"/>
      <c r="E86" s="27"/>
      <c r="F86" s="27"/>
      <c r="G86" s="27"/>
      <c r="H86" s="27"/>
      <c r="I86" s="27"/>
      <c r="J86" s="27"/>
      <c r="K86" s="27"/>
      <c r="L86" s="70">
        <v>0</v>
      </c>
      <c r="M86" s="27"/>
      <c r="N86" s="138"/>
    </row>
    <row r="87" spans="1:14" ht="15.75">
      <c r="A87" s="26">
        <v>9</v>
      </c>
      <c r="B87" s="27" t="s">
        <v>59</v>
      </c>
      <c r="C87" s="27"/>
      <c r="D87" s="27"/>
      <c r="E87" s="27"/>
      <c r="F87" s="27"/>
      <c r="G87" s="27"/>
      <c r="H87" s="27"/>
      <c r="I87" s="27"/>
      <c r="J87" s="27"/>
      <c r="K87" s="27"/>
      <c r="L87" s="70">
        <v>-22</v>
      </c>
      <c r="M87" s="27"/>
      <c r="N87" s="138"/>
    </row>
    <row r="88" spans="1:14" ht="15.75">
      <c r="A88" s="26">
        <v>10</v>
      </c>
      <c r="B88" s="27" t="s">
        <v>60</v>
      </c>
      <c r="C88" s="27"/>
      <c r="D88" s="27"/>
      <c r="E88" s="27"/>
      <c r="F88" s="27"/>
      <c r="G88" s="27"/>
      <c r="H88" s="27"/>
      <c r="I88" s="27"/>
      <c r="J88" s="27"/>
      <c r="K88" s="27"/>
      <c r="L88" s="70">
        <v>0</v>
      </c>
      <c r="M88" s="27"/>
      <c r="N88" s="138"/>
    </row>
    <row r="89" spans="1:14" ht="15.75">
      <c r="A89" s="26">
        <v>11</v>
      </c>
      <c r="B89" s="27" t="s">
        <v>61</v>
      </c>
      <c r="C89" s="27"/>
      <c r="D89" s="27"/>
      <c r="E89" s="27"/>
      <c r="F89" s="27"/>
      <c r="G89" s="27"/>
      <c r="H89" s="27"/>
      <c r="I89" s="27"/>
      <c r="J89" s="27"/>
      <c r="K89" s="27"/>
      <c r="L89" s="70">
        <v>0</v>
      </c>
      <c r="M89" s="27"/>
      <c r="N89" s="138"/>
    </row>
    <row r="90" spans="1:14" ht="15.75">
      <c r="A90" s="26">
        <v>12</v>
      </c>
      <c r="B90" s="27" t="s">
        <v>62</v>
      </c>
      <c r="C90" s="27"/>
      <c r="D90" s="27"/>
      <c r="E90" s="27"/>
      <c r="F90" s="27"/>
      <c r="G90" s="27"/>
      <c r="H90" s="27"/>
      <c r="I90" s="27"/>
      <c r="J90" s="27"/>
      <c r="K90" s="27"/>
      <c r="L90" s="70">
        <f>-L77-SUM(L80:L89)</f>
        <v>-309</v>
      </c>
      <c r="M90" s="27"/>
      <c r="N90" s="138"/>
    </row>
    <row r="91" spans="1:14" ht="15.75">
      <c r="A91" s="26"/>
      <c r="B91" s="77" t="s">
        <v>63</v>
      </c>
      <c r="C91" s="78"/>
      <c r="D91" s="27"/>
      <c r="E91" s="27"/>
      <c r="F91" s="27"/>
      <c r="G91" s="27"/>
      <c r="H91" s="27"/>
      <c r="I91" s="27"/>
      <c r="J91" s="27"/>
      <c r="K91" s="27"/>
      <c r="L91" s="79"/>
      <c r="M91" s="27"/>
      <c r="N91" s="138"/>
    </row>
    <row r="92" spans="1:14" ht="15.75">
      <c r="A92" s="26"/>
      <c r="B92" s="27" t="s">
        <v>64</v>
      </c>
      <c r="C92" s="78"/>
      <c r="D92" s="27"/>
      <c r="E92" s="27"/>
      <c r="F92" s="27"/>
      <c r="G92" s="27"/>
      <c r="H92" s="27"/>
      <c r="I92" s="27"/>
      <c r="J92" s="69">
        <v>0</v>
      </c>
      <c r="K92" s="69"/>
      <c r="L92" s="70"/>
      <c r="M92" s="27"/>
      <c r="N92" s="138"/>
    </row>
    <row r="93" spans="1:14" ht="15.75">
      <c r="A93" s="26"/>
      <c r="B93" s="27" t="s">
        <v>65</v>
      </c>
      <c r="C93" s="27"/>
      <c r="D93" s="27"/>
      <c r="E93" s="27"/>
      <c r="F93" s="27"/>
      <c r="G93" s="27"/>
      <c r="H93" s="27"/>
      <c r="I93" s="27"/>
      <c r="J93" s="69">
        <v>0</v>
      </c>
      <c r="K93" s="69"/>
      <c r="L93" s="70"/>
      <c r="M93" s="27"/>
      <c r="N93" s="138"/>
    </row>
    <row r="94" spans="1:14" ht="15.75">
      <c r="A94" s="26"/>
      <c r="B94" s="27" t="s">
        <v>66</v>
      </c>
      <c r="C94" s="27"/>
      <c r="D94" s="27"/>
      <c r="E94" s="27"/>
      <c r="F94" s="27"/>
      <c r="G94" s="27"/>
      <c r="H94" s="27"/>
      <c r="I94" s="27"/>
      <c r="J94" s="69">
        <v>-1744</v>
      </c>
      <c r="K94" s="69"/>
      <c r="L94" s="70"/>
      <c r="M94" s="27"/>
      <c r="N94" s="138"/>
    </row>
    <row r="95" spans="1:14" ht="15.75">
      <c r="A95" s="26"/>
      <c r="B95" s="27" t="s">
        <v>67</v>
      </c>
      <c r="C95" s="27"/>
      <c r="D95" s="27"/>
      <c r="E95" s="27"/>
      <c r="F95" s="27"/>
      <c r="G95" s="27"/>
      <c r="H95" s="27"/>
      <c r="I95" s="27"/>
      <c r="J95" s="69">
        <v>-92</v>
      </c>
      <c r="K95" s="69"/>
      <c r="L95" s="70"/>
      <c r="M95" s="27"/>
      <c r="N95" s="138"/>
    </row>
    <row r="96" spans="1:14" ht="15.75">
      <c r="A96" s="26"/>
      <c r="B96" s="27" t="s">
        <v>68</v>
      </c>
      <c r="C96" s="27"/>
      <c r="D96" s="27"/>
      <c r="E96" s="27"/>
      <c r="F96" s="27"/>
      <c r="G96" s="27"/>
      <c r="H96" s="27"/>
      <c r="I96" s="27"/>
      <c r="J96" s="69">
        <f>SUM(J78:J95)</f>
        <v>-1836</v>
      </c>
      <c r="K96" s="69"/>
      <c r="L96" s="69">
        <f>SUM(L78:L95)</f>
        <v>-726</v>
      </c>
      <c r="M96" s="27"/>
      <c r="N96" s="138"/>
    </row>
    <row r="97" spans="1:14" ht="15.75">
      <c r="A97" s="26"/>
      <c r="B97" s="27" t="s">
        <v>69</v>
      </c>
      <c r="C97" s="27"/>
      <c r="D97" s="27"/>
      <c r="E97" s="27"/>
      <c r="F97" s="27"/>
      <c r="G97" s="27"/>
      <c r="H97" s="27"/>
      <c r="I97" s="27"/>
      <c r="J97" s="69">
        <f>J77+J96</f>
        <v>0</v>
      </c>
      <c r="K97" s="69"/>
      <c r="L97" s="69">
        <f>L77+L96</f>
        <v>0</v>
      </c>
      <c r="M97" s="27"/>
      <c r="N97" s="138"/>
    </row>
    <row r="98" spans="1:14" ht="15.75">
      <c r="A98" s="2"/>
      <c r="B98" s="80" t="s">
        <v>70</v>
      </c>
      <c r="C98" s="81"/>
      <c r="D98" s="5"/>
      <c r="E98" s="5"/>
      <c r="F98" s="5"/>
      <c r="G98" s="5"/>
      <c r="H98" s="5"/>
      <c r="I98" s="5"/>
      <c r="J98" s="5"/>
      <c r="K98" s="5"/>
      <c r="L98" s="63"/>
      <c r="M98" s="5"/>
      <c r="N98" s="138"/>
    </row>
    <row r="99" spans="1:14" ht="15.75">
      <c r="A99" s="8"/>
      <c r="B99" s="22"/>
      <c r="C99" s="16"/>
      <c r="D99" s="10"/>
      <c r="E99" s="10"/>
      <c r="F99" s="10"/>
      <c r="G99" s="10"/>
      <c r="H99" s="10"/>
      <c r="I99" s="10"/>
      <c r="J99" s="10"/>
      <c r="K99" s="10"/>
      <c r="L99" s="65"/>
      <c r="M99" s="10"/>
      <c r="N99" s="138"/>
    </row>
    <row r="100" spans="1:14" ht="15.75">
      <c r="A100" s="8"/>
      <c r="B100" s="82" t="s">
        <v>71</v>
      </c>
      <c r="C100" s="16"/>
      <c r="D100" s="10"/>
      <c r="E100" s="10"/>
      <c r="F100" s="10"/>
      <c r="G100" s="10"/>
      <c r="H100" s="10"/>
      <c r="I100" s="10"/>
      <c r="J100" s="10"/>
      <c r="K100" s="10"/>
      <c r="L100" s="65"/>
      <c r="M100" s="10"/>
      <c r="N100" s="138"/>
    </row>
    <row r="101" spans="1:14" ht="15.75">
      <c r="A101" s="26"/>
      <c r="B101" s="27" t="s">
        <v>72</v>
      </c>
      <c r="C101" s="27"/>
      <c r="D101" s="27"/>
      <c r="E101" s="27"/>
      <c r="F101" s="27"/>
      <c r="G101" s="27"/>
      <c r="H101" s="27"/>
      <c r="I101" s="27"/>
      <c r="J101" s="27"/>
      <c r="K101" s="27"/>
      <c r="L101" s="70">
        <v>1350</v>
      </c>
      <c r="M101" s="27"/>
      <c r="N101" s="138"/>
    </row>
    <row r="102" spans="1:14" ht="15.75">
      <c r="A102" s="26"/>
      <c r="B102" s="27" t="s">
        <v>73</v>
      </c>
      <c r="C102" s="27"/>
      <c r="D102" s="27"/>
      <c r="E102" s="27"/>
      <c r="F102" s="27"/>
      <c r="G102" s="27"/>
      <c r="H102" s="27"/>
      <c r="I102" s="27"/>
      <c r="J102" s="27"/>
      <c r="K102" s="27"/>
      <c r="L102" s="70">
        <v>2295</v>
      </c>
      <c r="M102" s="27"/>
      <c r="N102" s="138"/>
    </row>
    <row r="103" spans="1:14" ht="15.75">
      <c r="A103" s="26"/>
      <c r="B103" s="27" t="s">
        <v>74</v>
      </c>
      <c r="C103" s="27"/>
      <c r="D103" s="27"/>
      <c r="E103" s="27"/>
      <c r="F103" s="27"/>
      <c r="G103" s="27"/>
      <c r="H103" s="27"/>
      <c r="I103" s="27"/>
      <c r="J103" s="27"/>
      <c r="K103" s="27"/>
      <c r="L103" s="70">
        <v>0</v>
      </c>
      <c r="M103" s="27"/>
      <c r="N103" s="138"/>
    </row>
    <row r="104" spans="1:14" ht="15.75">
      <c r="A104" s="26"/>
      <c r="B104" s="27" t="s">
        <v>75</v>
      </c>
      <c r="C104" s="27"/>
      <c r="D104" s="27"/>
      <c r="E104" s="27"/>
      <c r="F104" s="27"/>
      <c r="G104" s="27"/>
      <c r="H104" s="27"/>
      <c r="I104" s="27"/>
      <c r="J104" s="27"/>
      <c r="K104" s="27"/>
      <c r="L104" s="70">
        <v>0</v>
      </c>
      <c r="M104" s="27"/>
      <c r="N104" s="138"/>
    </row>
    <row r="105" spans="1:14" ht="15.75">
      <c r="A105" s="26"/>
      <c r="B105" s="27" t="s">
        <v>76</v>
      </c>
      <c r="C105" s="27"/>
      <c r="D105" s="27"/>
      <c r="E105" s="27"/>
      <c r="F105" s="27"/>
      <c r="G105" s="27"/>
      <c r="H105" s="27"/>
      <c r="I105" s="27"/>
      <c r="J105" s="27"/>
      <c r="K105" s="27"/>
      <c r="L105" s="70">
        <v>0</v>
      </c>
      <c r="M105" s="27"/>
      <c r="N105" s="138"/>
    </row>
    <row r="106" spans="1:14" ht="15.75">
      <c r="A106" s="26"/>
      <c r="B106" s="27" t="s">
        <v>55</v>
      </c>
      <c r="C106" s="27"/>
      <c r="D106" s="27"/>
      <c r="E106" s="27"/>
      <c r="F106" s="27"/>
      <c r="G106" s="27"/>
      <c r="H106" s="27"/>
      <c r="I106" s="27"/>
      <c r="J106" s="27"/>
      <c r="K106" s="27"/>
      <c r="L106" s="70">
        <v>0</v>
      </c>
      <c r="M106" s="27"/>
      <c r="N106" s="138"/>
    </row>
    <row r="107" spans="1:14" ht="15.75">
      <c r="A107" s="26"/>
      <c r="B107" s="27" t="s">
        <v>57</v>
      </c>
      <c r="C107" s="27"/>
      <c r="D107" s="27"/>
      <c r="E107" s="27"/>
      <c r="F107" s="27"/>
      <c r="G107" s="27"/>
      <c r="H107" s="27"/>
      <c r="I107" s="27"/>
      <c r="J107" s="27"/>
      <c r="K107" s="27"/>
      <c r="L107" s="70">
        <v>0</v>
      </c>
      <c r="M107" s="27"/>
      <c r="N107" s="138"/>
    </row>
    <row r="108" spans="1:14" ht="15.75">
      <c r="A108" s="26"/>
      <c r="B108" s="27" t="s">
        <v>77</v>
      </c>
      <c r="C108" s="27"/>
      <c r="D108" s="27"/>
      <c r="E108" s="27"/>
      <c r="F108" s="27"/>
      <c r="G108" s="27"/>
      <c r="H108" s="27"/>
      <c r="I108" s="27"/>
      <c r="J108" s="27"/>
      <c r="K108" s="27"/>
      <c r="L108" s="70">
        <f>SUM(L102:L106)</f>
        <v>2295</v>
      </c>
      <c r="M108" s="27"/>
      <c r="N108" s="138"/>
    </row>
    <row r="109" spans="1:14" ht="15.75">
      <c r="A109" s="26"/>
      <c r="B109" s="27"/>
      <c r="C109" s="27"/>
      <c r="D109" s="27"/>
      <c r="E109" s="27"/>
      <c r="F109" s="27"/>
      <c r="G109" s="27"/>
      <c r="H109" s="27"/>
      <c r="I109" s="27"/>
      <c r="J109" s="27"/>
      <c r="K109" s="27"/>
      <c r="L109" s="83"/>
      <c r="M109" s="27"/>
      <c r="N109" s="138"/>
    </row>
    <row r="110" spans="1:14" ht="15.75">
      <c r="A110" s="8"/>
      <c r="B110" s="82" t="s">
        <v>78</v>
      </c>
      <c r="C110" s="10"/>
      <c r="D110" s="10"/>
      <c r="E110" s="10"/>
      <c r="F110" s="10"/>
      <c r="G110" s="10"/>
      <c r="H110" s="10"/>
      <c r="I110" s="10"/>
      <c r="J110" s="10"/>
      <c r="K110" s="10"/>
      <c r="L110" s="65"/>
      <c r="M110" s="10"/>
      <c r="N110" s="138"/>
    </row>
    <row r="111" spans="1:14" ht="15.75">
      <c r="A111" s="26"/>
      <c r="B111" s="27" t="s">
        <v>79</v>
      </c>
      <c r="C111" s="27"/>
      <c r="D111" s="84"/>
      <c r="E111" s="27"/>
      <c r="F111" s="27"/>
      <c r="G111" s="27"/>
      <c r="H111" s="27"/>
      <c r="I111" s="27"/>
      <c r="J111" s="27"/>
      <c r="K111" s="27"/>
      <c r="L111" s="85" t="s">
        <v>177</v>
      </c>
      <c r="M111" s="27"/>
      <c r="N111" s="138"/>
    </row>
    <row r="112" spans="1:14" ht="15.75">
      <c r="A112" s="26"/>
      <c r="B112" s="27" t="s">
        <v>80</v>
      </c>
      <c r="C112" s="30"/>
      <c r="D112" s="30"/>
      <c r="E112" s="30"/>
      <c r="F112" s="30"/>
      <c r="G112" s="30"/>
      <c r="H112" s="30"/>
      <c r="I112" s="30"/>
      <c r="J112" s="30"/>
      <c r="K112" s="30"/>
      <c r="L112" s="85" t="s">
        <v>177</v>
      </c>
      <c r="M112" s="27"/>
      <c r="N112" s="138"/>
    </row>
    <row r="113" spans="1:14" ht="15.75">
      <c r="A113" s="26"/>
      <c r="B113" s="27" t="s">
        <v>81</v>
      </c>
      <c r="C113" s="27"/>
      <c r="D113" s="27"/>
      <c r="E113" s="27"/>
      <c r="F113" s="27"/>
      <c r="G113" s="27"/>
      <c r="H113" s="27"/>
      <c r="I113" s="27"/>
      <c r="J113" s="27"/>
      <c r="K113" s="27"/>
      <c r="L113" s="85" t="s">
        <v>177</v>
      </c>
      <c r="M113" s="27"/>
      <c r="N113" s="138"/>
    </row>
    <row r="114" spans="1:14" ht="15.75">
      <c r="A114" s="26"/>
      <c r="B114" s="27" t="s">
        <v>82</v>
      </c>
      <c r="C114" s="27"/>
      <c r="D114" s="27"/>
      <c r="E114" s="27"/>
      <c r="F114" s="27"/>
      <c r="G114" s="27"/>
      <c r="H114" s="27"/>
      <c r="I114" s="27"/>
      <c r="J114" s="27"/>
      <c r="K114" s="27"/>
      <c r="L114" s="85" t="s">
        <v>177</v>
      </c>
      <c r="M114" s="27"/>
      <c r="N114" s="138"/>
    </row>
    <row r="115" spans="1:14" ht="15.75">
      <c r="A115" s="26"/>
      <c r="B115" s="27"/>
      <c r="C115" s="27"/>
      <c r="D115" s="27"/>
      <c r="E115" s="27"/>
      <c r="F115" s="27"/>
      <c r="G115" s="27"/>
      <c r="H115" s="27"/>
      <c r="I115" s="27"/>
      <c r="J115" s="27"/>
      <c r="K115" s="27"/>
      <c r="L115" s="83"/>
      <c r="M115" s="27"/>
      <c r="N115" s="138"/>
    </row>
    <row r="116" spans="1:14" ht="15.75">
      <c r="A116" s="8"/>
      <c r="B116" s="82" t="s">
        <v>83</v>
      </c>
      <c r="C116" s="16"/>
      <c r="D116" s="10"/>
      <c r="E116" s="10"/>
      <c r="F116" s="10"/>
      <c r="G116" s="10"/>
      <c r="H116" s="10"/>
      <c r="I116" s="10"/>
      <c r="J116" s="10"/>
      <c r="K116" s="10"/>
      <c r="L116" s="86"/>
      <c r="M116" s="10"/>
      <c r="N116" s="138"/>
    </row>
    <row r="117" spans="1:14" ht="15.75">
      <c r="A117" s="26"/>
      <c r="B117" s="27" t="s">
        <v>84</v>
      </c>
      <c r="C117" s="27"/>
      <c r="D117" s="27"/>
      <c r="E117" s="27"/>
      <c r="F117" s="27"/>
      <c r="G117" s="27"/>
      <c r="H117" s="27"/>
      <c r="I117" s="27"/>
      <c r="J117" s="27"/>
      <c r="K117" s="27"/>
      <c r="L117" s="70">
        <v>0</v>
      </c>
      <c r="M117" s="27"/>
      <c r="N117" s="138"/>
    </row>
    <row r="118" spans="1:14" ht="15.75">
      <c r="A118" s="26"/>
      <c r="B118" s="27" t="s">
        <v>85</v>
      </c>
      <c r="C118" s="27"/>
      <c r="D118" s="27"/>
      <c r="E118" s="27"/>
      <c r="F118" s="27"/>
      <c r="G118" s="27"/>
      <c r="H118" s="27"/>
      <c r="I118" s="27"/>
      <c r="J118" s="27"/>
      <c r="K118" s="27"/>
      <c r="L118" s="70">
        <v>22</v>
      </c>
      <c r="M118" s="27"/>
      <c r="N118" s="138"/>
    </row>
    <row r="119" spans="1:14" ht="15.75">
      <c r="A119" s="26"/>
      <c r="B119" s="27" t="s">
        <v>86</v>
      </c>
      <c r="C119" s="27"/>
      <c r="D119" s="27"/>
      <c r="E119" s="27"/>
      <c r="F119" s="27"/>
      <c r="G119" s="27"/>
      <c r="H119" s="27"/>
      <c r="I119" s="27"/>
      <c r="J119" s="27"/>
      <c r="K119" s="27"/>
      <c r="L119" s="70">
        <f>L118+L117</f>
        <v>22</v>
      </c>
      <c r="M119" s="27"/>
      <c r="N119" s="138"/>
    </row>
    <row r="120" spans="1:14" ht="15.75">
      <c r="A120" s="26"/>
      <c r="B120" s="27" t="s">
        <v>87</v>
      </c>
      <c r="C120" s="27"/>
      <c r="D120" s="27"/>
      <c r="E120" s="27"/>
      <c r="F120" s="27"/>
      <c r="G120" s="27"/>
      <c r="H120" s="87"/>
      <c r="I120" s="27"/>
      <c r="J120" s="27"/>
      <c r="K120" s="27"/>
      <c r="L120" s="70">
        <v>-22</v>
      </c>
      <c r="M120" s="27"/>
      <c r="N120" s="138"/>
    </row>
    <row r="121" spans="1:14" ht="15.75">
      <c r="A121" s="26"/>
      <c r="B121" s="27" t="s">
        <v>88</v>
      </c>
      <c r="C121" s="27"/>
      <c r="D121" s="27"/>
      <c r="E121" s="27"/>
      <c r="F121" s="27"/>
      <c r="G121" s="27"/>
      <c r="H121" s="27"/>
      <c r="I121" s="27"/>
      <c r="J121" s="27"/>
      <c r="K121" s="27"/>
      <c r="L121" s="70">
        <f>L119+L120</f>
        <v>0</v>
      </c>
      <c r="M121" s="27"/>
      <c r="N121" s="138"/>
    </row>
    <row r="122" spans="1:14" ht="7.5" customHeight="1">
      <c r="A122" s="26"/>
      <c r="B122" s="27"/>
      <c r="C122" s="27"/>
      <c r="D122" s="27"/>
      <c r="E122" s="27"/>
      <c r="F122" s="27"/>
      <c r="G122" s="27"/>
      <c r="H122" s="27"/>
      <c r="I122" s="27"/>
      <c r="J122" s="27"/>
      <c r="K122" s="27"/>
      <c r="L122" s="83"/>
      <c r="M122" s="27"/>
      <c r="N122" s="138"/>
    </row>
    <row r="123" spans="1:14" ht="6" customHeight="1">
      <c r="A123" s="2"/>
      <c r="B123" s="5"/>
      <c r="C123" s="5"/>
      <c r="D123" s="5"/>
      <c r="E123" s="5"/>
      <c r="F123" s="5"/>
      <c r="G123" s="5"/>
      <c r="H123" s="5"/>
      <c r="I123" s="5"/>
      <c r="J123" s="5"/>
      <c r="K123" s="5"/>
      <c r="L123" s="63"/>
      <c r="M123" s="5"/>
      <c r="N123" s="138"/>
    </row>
    <row r="124" spans="1:14" ht="15.75">
      <c r="A124" s="8"/>
      <c r="B124" s="82" t="s">
        <v>89</v>
      </c>
      <c r="C124" s="16"/>
      <c r="D124" s="10"/>
      <c r="E124" s="10"/>
      <c r="F124" s="10"/>
      <c r="G124" s="10"/>
      <c r="H124" s="10"/>
      <c r="I124" s="10"/>
      <c r="J124" s="10"/>
      <c r="K124" s="10"/>
      <c r="L124" s="65"/>
      <c r="M124" s="10"/>
      <c r="N124" s="138"/>
    </row>
    <row r="125" spans="1:14" ht="15.75">
      <c r="A125" s="8"/>
      <c r="B125" s="22"/>
      <c r="C125" s="16"/>
      <c r="D125" s="10"/>
      <c r="E125" s="10"/>
      <c r="F125" s="10"/>
      <c r="G125" s="10"/>
      <c r="H125" s="10"/>
      <c r="I125" s="10"/>
      <c r="J125" s="10"/>
      <c r="K125" s="10"/>
      <c r="L125" s="65"/>
      <c r="M125" s="10"/>
      <c r="N125" s="138"/>
    </row>
    <row r="126" spans="1:14" ht="15.75">
      <c r="A126" s="26"/>
      <c r="B126" s="27" t="s">
        <v>90</v>
      </c>
      <c r="C126" s="88"/>
      <c r="D126" s="27"/>
      <c r="E126" s="27"/>
      <c r="F126" s="27"/>
      <c r="G126" s="27"/>
      <c r="H126" s="27"/>
      <c r="I126" s="27"/>
      <c r="J126" s="27"/>
      <c r="K126" s="27"/>
      <c r="L126" s="70">
        <f>L55</f>
        <v>23287</v>
      </c>
      <c r="M126" s="27"/>
      <c r="N126" s="138"/>
    </row>
    <row r="127" spans="1:14" ht="15.75">
      <c r="A127" s="26"/>
      <c r="B127" s="27" t="s">
        <v>91</v>
      </c>
      <c r="C127" s="88"/>
      <c r="D127" s="27"/>
      <c r="E127" s="27"/>
      <c r="F127" s="27"/>
      <c r="G127" s="27"/>
      <c r="H127" s="27"/>
      <c r="I127" s="27"/>
      <c r="J127" s="27"/>
      <c r="K127" s="27"/>
      <c r="L127" s="70">
        <f>L67</f>
        <v>23309</v>
      </c>
      <c r="M127" s="27"/>
      <c r="N127" s="138"/>
    </row>
    <row r="128" spans="1:14" ht="7.5" customHeight="1">
      <c r="A128" s="26"/>
      <c r="B128" s="27"/>
      <c r="C128" s="27"/>
      <c r="D128" s="27"/>
      <c r="E128" s="27"/>
      <c r="F128" s="27"/>
      <c r="G128" s="27"/>
      <c r="H128" s="27"/>
      <c r="I128" s="27"/>
      <c r="J128" s="27"/>
      <c r="K128" s="27"/>
      <c r="L128" s="83"/>
      <c r="M128" s="27"/>
      <c r="N128" s="138"/>
    </row>
    <row r="129" spans="1:14" ht="15.75">
      <c r="A129" s="2"/>
      <c r="B129" s="5"/>
      <c r="C129" s="5"/>
      <c r="D129" s="5"/>
      <c r="E129" s="5"/>
      <c r="F129" s="5"/>
      <c r="G129" s="5"/>
      <c r="H129" s="5"/>
      <c r="I129" s="5"/>
      <c r="J129" s="5"/>
      <c r="K129" s="5"/>
      <c r="L129" s="63"/>
      <c r="M129" s="5"/>
      <c r="N129" s="138"/>
    </row>
    <row r="130" spans="1:14" ht="15.75">
      <c r="A130" s="8"/>
      <c r="B130" s="82" t="s">
        <v>92</v>
      </c>
      <c r="C130" s="16"/>
      <c r="D130" s="10"/>
      <c r="E130" s="10"/>
      <c r="F130" s="10"/>
      <c r="G130" s="10"/>
      <c r="H130" s="89" t="s">
        <v>165</v>
      </c>
      <c r="I130" s="89"/>
      <c r="J130" s="89" t="s">
        <v>176</v>
      </c>
      <c r="K130" s="12"/>
      <c r="L130" s="90" t="s">
        <v>190</v>
      </c>
      <c r="M130" s="10"/>
      <c r="N130" s="138"/>
    </row>
    <row r="131" spans="1:14" ht="15.75">
      <c r="A131" s="26"/>
      <c r="B131" s="27" t="s">
        <v>93</v>
      </c>
      <c r="C131" s="27"/>
      <c r="D131" s="27"/>
      <c r="E131" s="27"/>
      <c r="F131" s="27"/>
      <c r="G131" s="27"/>
      <c r="H131" s="70">
        <v>25000</v>
      </c>
      <c r="I131" s="27"/>
      <c r="J131" s="53" t="s">
        <v>177</v>
      </c>
      <c r="K131" s="27"/>
      <c r="L131" s="70"/>
      <c r="M131" s="27"/>
      <c r="N131" s="138"/>
    </row>
    <row r="132" spans="1:14" ht="15.75">
      <c r="A132" s="26"/>
      <c r="B132" s="27" t="s">
        <v>94</v>
      </c>
      <c r="C132" s="27"/>
      <c r="D132" s="27"/>
      <c r="E132" s="27"/>
      <c r="F132" s="27"/>
      <c r="G132" s="27"/>
      <c r="H132" s="70">
        <v>244</v>
      </c>
      <c r="I132" s="27"/>
      <c r="J132" s="70">
        <v>491</v>
      </c>
      <c r="K132" s="27"/>
      <c r="L132" s="70">
        <f>J132+H132</f>
        <v>735</v>
      </c>
      <c r="M132" s="27"/>
      <c r="N132" s="138"/>
    </row>
    <row r="133" spans="1:14" ht="15.75">
      <c r="A133" s="26"/>
      <c r="B133" s="27" t="s">
        <v>95</v>
      </c>
      <c r="C133" s="27"/>
      <c r="D133" s="27"/>
      <c r="E133" s="27"/>
      <c r="F133" s="27"/>
      <c r="G133" s="27"/>
      <c r="H133" s="27">
        <f>-J93</f>
        <v>0</v>
      </c>
      <c r="I133" s="27"/>
      <c r="J133" s="27">
        <v>0</v>
      </c>
      <c r="K133" s="27"/>
      <c r="L133" s="70">
        <f>J133+H133</f>
        <v>0</v>
      </c>
      <c r="M133" s="27"/>
      <c r="N133" s="138"/>
    </row>
    <row r="134" spans="1:14" ht="15.75">
      <c r="A134" s="26"/>
      <c r="B134" s="27" t="s">
        <v>96</v>
      </c>
      <c r="C134" s="27"/>
      <c r="D134" s="27"/>
      <c r="E134" s="27"/>
      <c r="F134" s="27"/>
      <c r="G134" s="27"/>
      <c r="H134" s="70">
        <f>H132+H133</f>
        <v>244</v>
      </c>
      <c r="I134" s="27"/>
      <c r="J134" s="70">
        <f>J133+J132</f>
        <v>491</v>
      </c>
      <c r="K134" s="27"/>
      <c r="L134" s="70">
        <f>J134+H134</f>
        <v>735</v>
      </c>
      <c r="M134" s="27"/>
      <c r="N134" s="138"/>
    </row>
    <row r="135" spans="1:14" ht="15.75">
      <c r="A135" s="26"/>
      <c r="B135" s="27" t="s">
        <v>97</v>
      </c>
      <c r="C135" s="27"/>
      <c r="D135" s="27"/>
      <c r="E135" s="27"/>
      <c r="F135" s="27"/>
      <c r="G135" s="27"/>
      <c r="H135" s="70">
        <f>H131-H134</f>
        <v>24756</v>
      </c>
      <c r="I135" s="27"/>
      <c r="J135" s="53" t="s">
        <v>177</v>
      </c>
      <c r="K135" s="27"/>
      <c r="L135" s="70"/>
      <c r="M135" s="27"/>
      <c r="N135" s="138"/>
    </row>
    <row r="136" spans="1:14" ht="7.5" customHeight="1">
      <c r="A136" s="26"/>
      <c r="B136" s="27"/>
      <c r="C136" s="27"/>
      <c r="D136" s="27"/>
      <c r="E136" s="27"/>
      <c r="F136" s="27"/>
      <c r="G136" s="27"/>
      <c r="H136" s="27"/>
      <c r="I136" s="27"/>
      <c r="J136" s="27"/>
      <c r="K136" s="27"/>
      <c r="L136" s="83"/>
      <c r="M136" s="27"/>
      <c r="N136" s="138"/>
    </row>
    <row r="137" spans="1:14" ht="9" customHeight="1">
      <c r="A137" s="2"/>
      <c r="B137" s="5"/>
      <c r="C137" s="5"/>
      <c r="D137" s="5"/>
      <c r="E137" s="5"/>
      <c r="F137" s="5"/>
      <c r="G137" s="5"/>
      <c r="H137" s="5"/>
      <c r="I137" s="5"/>
      <c r="J137" s="5"/>
      <c r="K137" s="5"/>
      <c r="L137" s="63"/>
      <c r="M137" s="5"/>
      <c r="N137" s="138"/>
    </row>
    <row r="138" spans="1:14" ht="15.75">
      <c r="A138" s="8"/>
      <c r="B138" s="82" t="s">
        <v>98</v>
      </c>
      <c r="C138" s="16"/>
      <c r="D138" s="10"/>
      <c r="E138" s="10"/>
      <c r="F138" s="10"/>
      <c r="G138" s="10"/>
      <c r="H138" s="10"/>
      <c r="I138" s="10"/>
      <c r="J138" s="10"/>
      <c r="K138" s="10"/>
      <c r="L138" s="91"/>
      <c r="M138" s="10"/>
      <c r="N138" s="138"/>
    </row>
    <row r="139" spans="1:14" ht="15.75">
      <c r="A139" s="26"/>
      <c r="B139" s="27" t="s">
        <v>99</v>
      </c>
      <c r="C139" s="27"/>
      <c r="D139" s="27"/>
      <c r="E139" s="27"/>
      <c r="F139" s="27"/>
      <c r="G139" s="27"/>
      <c r="H139" s="27"/>
      <c r="I139" s="27"/>
      <c r="J139" s="27"/>
      <c r="K139" s="27"/>
      <c r="L139" s="79">
        <f>(L77+SUM(L79:L82))/-L83</f>
        <v>2.0172413793103448</v>
      </c>
      <c r="M139" s="27" t="s">
        <v>191</v>
      </c>
      <c r="N139" s="138"/>
    </row>
    <row r="140" spans="1:14" ht="15.75">
      <c r="A140" s="26"/>
      <c r="B140" s="27" t="s">
        <v>100</v>
      </c>
      <c r="C140" s="27"/>
      <c r="D140" s="27"/>
      <c r="E140" s="27"/>
      <c r="F140" s="27"/>
      <c r="G140" s="27"/>
      <c r="H140" s="27"/>
      <c r="I140" s="27"/>
      <c r="J140" s="27"/>
      <c r="K140" s="27"/>
      <c r="L140" s="92">
        <v>1.59</v>
      </c>
      <c r="M140" s="27" t="s">
        <v>191</v>
      </c>
      <c r="N140" s="138"/>
    </row>
    <row r="141" spans="1:14" ht="15.75">
      <c r="A141" s="26"/>
      <c r="B141" s="27" t="s">
        <v>101</v>
      </c>
      <c r="C141" s="27"/>
      <c r="D141" s="27"/>
      <c r="E141" s="27"/>
      <c r="F141" s="27"/>
      <c r="G141" s="27"/>
      <c r="H141" s="27"/>
      <c r="I141" s="27"/>
      <c r="J141" s="27"/>
      <c r="K141" s="27"/>
      <c r="L141" s="79">
        <f>(L77+SUM(L79:L84))/-L85</f>
        <v>17.55</v>
      </c>
      <c r="M141" s="27" t="s">
        <v>191</v>
      </c>
      <c r="N141" s="138"/>
    </row>
    <row r="142" spans="1:14" ht="15.75">
      <c r="A142" s="26"/>
      <c r="B142" s="27" t="s">
        <v>102</v>
      </c>
      <c r="C142" s="27"/>
      <c r="D142" s="27"/>
      <c r="E142" s="27"/>
      <c r="F142" s="27"/>
      <c r="G142" s="27"/>
      <c r="H142" s="27"/>
      <c r="I142" s="27"/>
      <c r="J142" s="27"/>
      <c r="K142" s="27"/>
      <c r="L142" s="93">
        <v>6.25</v>
      </c>
      <c r="M142" s="27" t="s">
        <v>191</v>
      </c>
      <c r="N142" s="138"/>
    </row>
    <row r="143" spans="1:14" ht="7.5" customHeight="1">
      <c r="A143" s="26"/>
      <c r="B143" s="27"/>
      <c r="C143" s="27"/>
      <c r="D143" s="27"/>
      <c r="E143" s="27"/>
      <c r="F143" s="27"/>
      <c r="G143" s="27"/>
      <c r="H143" s="27"/>
      <c r="I143" s="27"/>
      <c r="J143" s="27"/>
      <c r="K143" s="27"/>
      <c r="L143" s="27"/>
      <c r="M143" s="27"/>
      <c r="N143" s="138"/>
    </row>
    <row r="144" spans="1:14" ht="15.75">
      <c r="A144" s="8"/>
      <c r="B144" s="15"/>
      <c r="C144" s="15"/>
      <c r="D144" s="15"/>
      <c r="E144" s="15"/>
      <c r="F144" s="15"/>
      <c r="G144" s="15"/>
      <c r="H144" s="15"/>
      <c r="I144" s="15"/>
      <c r="J144" s="15"/>
      <c r="K144" s="15"/>
      <c r="L144" s="15"/>
      <c r="M144" s="15"/>
      <c r="N144" s="138"/>
    </row>
    <row r="145" spans="1:14" ht="15.75">
      <c r="A145" s="94"/>
      <c r="B145" s="80" t="s">
        <v>103</v>
      </c>
      <c r="C145" s="95"/>
      <c r="D145" s="95"/>
      <c r="E145" s="95"/>
      <c r="F145" s="95"/>
      <c r="G145" s="96"/>
      <c r="H145" s="96"/>
      <c r="I145" s="96"/>
      <c r="J145" s="96">
        <v>37072</v>
      </c>
      <c r="K145" s="97"/>
      <c r="L145" s="5"/>
      <c r="M145" s="5"/>
      <c r="N145" s="138"/>
    </row>
    <row r="146" spans="1:14" ht="15.75">
      <c r="A146" s="99"/>
      <c r="B146" s="100"/>
      <c r="C146" s="101"/>
      <c r="D146" s="101"/>
      <c r="E146" s="101"/>
      <c r="F146" s="101"/>
      <c r="G146" s="102"/>
      <c r="H146" s="102"/>
      <c r="I146" s="102"/>
      <c r="J146" s="102"/>
      <c r="K146" s="10"/>
      <c r="L146" s="10"/>
      <c r="M146" s="10"/>
      <c r="N146" s="138"/>
    </row>
    <row r="147" spans="1:14" ht="15.75">
      <c r="A147" s="103"/>
      <c r="B147" s="104" t="s">
        <v>104</v>
      </c>
      <c r="C147" s="105"/>
      <c r="D147" s="105"/>
      <c r="E147" s="105"/>
      <c r="F147" s="105"/>
      <c r="G147" s="87"/>
      <c r="H147" s="87"/>
      <c r="I147" s="87"/>
      <c r="J147" s="52">
        <v>0.08791</v>
      </c>
      <c r="K147" s="27"/>
      <c r="L147" s="27"/>
      <c r="M147" s="27"/>
      <c r="N147" s="138"/>
    </row>
    <row r="148" spans="1:14" ht="15.75">
      <c r="A148" s="103"/>
      <c r="B148" s="104" t="s">
        <v>105</v>
      </c>
      <c r="C148" s="105"/>
      <c r="D148" s="105"/>
      <c r="E148" s="105"/>
      <c r="F148" s="105"/>
      <c r="G148" s="87"/>
      <c r="H148" s="87"/>
      <c r="I148" s="87"/>
      <c r="J148" s="52">
        <v>0.0541</v>
      </c>
      <c r="K148" s="27"/>
      <c r="L148" s="27"/>
      <c r="M148" s="27"/>
      <c r="N148" s="138"/>
    </row>
    <row r="149" spans="1:14" ht="15.75">
      <c r="A149" s="103"/>
      <c r="B149" s="104" t="s">
        <v>106</v>
      </c>
      <c r="C149" s="105"/>
      <c r="D149" s="105"/>
      <c r="E149" s="105"/>
      <c r="F149" s="105"/>
      <c r="G149" s="87"/>
      <c r="H149" s="87"/>
      <c r="I149" s="87"/>
      <c r="J149" s="106">
        <f>J147-J148</f>
        <v>0.03381</v>
      </c>
      <c r="K149" s="27"/>
      <c r="L149" s="27"/>
      <c r="M149" s="27"/>
      <c r="N149" s="138"/>
    </row>
    <row r="150" spans="1:14" ht="15.75">
      <c r="A150" s="103"/>
      <c r="B150" s="104" t="s">
        <v>107</v>
      </c>
      <c r="C150" s="105"/>
      <c r="D150" s="105"/>
      <c r="E150" s="105"/>
      <c r="F150" s="105"/>
      <c r="G150" s="87"/>
      <c r="H150" s="87"/>
      <c r="I150" s="87"/>
      <c r="J150" s="52">
        <v>0.08468</v>
      </c>
      <c r="K150" s="27"/>
      <c r="L150" s="27"/>
      <c r="M150" s="27"/>
      <c r="N150" s="138"/>
    </row>
    <row r="151" spans="1:14" ht="15.75">
      <c r="A151" s="103"/>
      <c r="B151" s="104" t="s">
        <v>108</v>
      </c>
      <c r="C151" s="105"/>
      <c r="D151" s="105"/>
      <c r="E151" s="105"/>
      <c r="F151" s="105"/>
      <c r="G151" s="87"/>
      <c r="H151" s="87"/>
      <c r="I151" s="87"/>
      <c r="J151" s="106">
        <f>L31</f>
        <v>0.05880157898240808</v>
      </c>
      <c r="K151" s="27"/>
      <c r="L151" s="27"/>
      <c r="M151" s="27"/>
      <c r="N151" s="138"/>
    </row>
    <row r="152" spans="1:14" ht="15.75">
      <c r="A152" s="103"/>
      <c r="B152" s="104" t="s">
        <v>109</v>
      </c>
      <c r="C152" s="105"/>
      <c r="D152" s="105"/>
      <c r="E152" s="105"/>
      <c r="F152" s="105"/>
      <c r="G152" s="87"/>
      <c r="H152" s="87"/>
      <c r="I152" s="87"/>
      <c r="J152" s="106">
        <f>J150-J151</f>
        <v>0.025878421017591927</v>
      </c>
      <c r="K152" s="27"/>
      <c r="L152" s="27"/>
      <c r="M152" s="27"/>
      <c r="N152" s="138"/>
    </row>
    <row r="153" spans="1:14" ht="15.75">
      <c r="A153" s="103"/>
      <c r="B153" s="104" t="s">
        <v>110</v>
      </c>
      <c r="C153" s="105"/>
      <c r="D153" s="105"/>
      <c r="E153" s="105"/>
      <c r="F153" s="105"/>
      <c r="G153" s="87"/>
      <c r="H153" s="87"/>
      <c r="I153" s="87"/>
      <c r="J153" s="107" t="s">
        <v>178</v>
      </c>
      <c r="K153" s="27"/>
      <c r="L153" s="27"/>
      <c r="M153" s="27"/>
      <c r="N153" s="138"/>
    </row>
    <row r="154" spans="1:14" ht="15.75">
      <c r="A154" s="103"/>
      <c r="B154" s="104" t="s">
        <v>111</v>
      </c>
      <c r="C154" s="105"/>
      <c r="D154" s="105"/>
      <c r="E154" s="105"/>
      <c r="F154" s="105"/>
      <c r="G154" s="87"/>
      <c r="H154" s="87"/>
      <c r="I154" s="87"/>
      <c r="J154" s="108">
        <v>17.9</v>
      </c>
      <c r="K154" s="27" t="s">
        <v>181</v>
      </c>
      <c r="L154" s="27"/>
      <c r="M154" s="27"/>
      <c r="N154" s="138"/>
    </row>
    <row r="155" spans="1:14" ht="15.75">
      <c r="A155" s="103"/>
      <c r="B155" s="104" t="s">
        <v>112</v>
      </c>
      <c r="C155" s="105"/>
      <c r="D155" s="105"/>
      <c r="E155" s="105"/>
      <c r="F155" s="105"/>
      <c r="G155" s="87"/>
      <c r="H155" s="87"/>
      <c r="I155" s="87"/>
      <c r="J155" s="108">
        <v>10.699</v>
      </c>
      <c r="K155" s="27" t="s">
        <v>181</v>
      </c>
      <c r="L155" s="27"/>
      <c r="M155" s="27"/>
      <c r="N155" s="138"/>
    </row>
    <row r="156" spans="1:14" ht="15.75">
      <c r="A156" s="103"/>
      <c r="B156" s="104" t="s">
        <v>113</v>
      </c>
      <c r="C156" s="105"/>
      <c r="D156" s="105"/>
      <c r="E156" s="105"/>
      <c r="F156" s="105"/>
      <c r="G156" s="87"/>
      <c r="H156" s="87"/>
      <c r="I156" s="87"/>
      <c r="J156" s="106">
        <f>F55/D55*4</f>
        <v>0.28862857598214997</v>
      </c>
      <c r="K156" s="27"/>
      <c r="L156" s="27"/>
      <c r="M156" s="27"/>
      <c r="N156" s="138"/>
    </row>
    <row r="157" spans="1:14" ht="15.75">
      <c r="A157" s="103"/>
      <c r="B157" s="104"/>
      <c r="C157" s="104"/>
      <c r="D157" s="104"/>
      <c r="E157" s="104"/>
      <c r="F157" s="104"/>
      <c r="G157" s="27"/>
      <c r="H157" s="27"/>
      <c r="I157" s="27"/>
      <c r="J157" s="83"/>
      <c r="K157" s="27"/>
      <c r="L157" s="109"/>
      <c r="M157" s="27"/>
      <c r="N157" s="138"/>
    </row>
    <row r="158" spans="1:14" ht="15.75">
      <c r="A158" s="110"/>
      <c r="B158" s="17" t="s">
        <v>114</v>
      </c>
      <c r="C158" s="20"/>
      <c r="D158" s="111"/>
      <c r="E158" s="20"/>
      <c r="F158" s="111"/>
      <c r="G158" s="20"/>
      <c r="H158" s="111"/>
      <c r="I158" s="20" t="s">
        <v>166</v>
      </c>
      <c r="J158" s="111" t="s">
        <v>179</v>
      </c>
      <c r="K158" s="18"/>
      <c r="L158" s="18"/>
      <c r="M158" s="10"/>
      <c r="N158" s="138"/>
    </row>
    <row r="159" spans="1:14" ht="15.75">
      <c r="A159" s="112"/>
      <c r="B159" s="104" t="s">
        <v>115</v>
      </c>
      <c r="C159" s="71"/>
      <c r="D159" s="71"/>
      <c r="E159" s="71"/>
      <c r="F159" s="27"/>
      <c r="G159" s="27"/>
      <c r="H159" s="27"/>
      <c r="I159" s="34">
        <v>22</v>
      </c>
      <c r="J159" s="113">
        <v>1015</v>
      </c>
      <c r="K159" s="27"/>
      <c r="L159" s="109"/>
      <c r="M159" s="114"/>
      <c r="N159" s="138"/>
    </row>
    <row r="160" spans="1:14" ht="15.75">
      <c r="A160" s="112"/>
      <c r="B160" s="104" t="s">
        <v>116</v>
      </c>
      <c r="C160" s="71"/>
      <c r="D160" s="71"/>
      <c r="E160" s="71"/>
      <c r="F160" s="27"/>
      <c r="G160" s="27"/>
      <c r="H160" s="27"/>
      <c r="I160" s="34">
        <v>5</v>
      </c>
      <c r="J160" s="113">
        <v>214</v>
      </c>
      <c r="K160" s="27"/>
      <c r="L160" s="109"/>
      <c r="M160" s="114"/>
      <c r="N160" s="138"/>
    </row>
    <row r="161" spans="1:14" ht="15.75">
      <c r="A161" s="112"/>
      <c r="B161" s="115" t="s">
        <v>117</v>
      </c>
      <c r="C161" s="71"/>
      <c r="D161" s="71"/>
      <c r="E161" s="71"/>
      <c r="F161" s="27"/>
      <c r="G161" s="27"/>
      <c r="H161" s="27"/>
      <c r="I161" s="27"/>
      <c r="J161" s="113">
        <v>0</v>
      </c>
      <c r="K161" s="27"/>
      <c r="L161" s="109"/>
      <c r="M161" s="114"/>
      <c r="N161" s="138"/>
    </row>
    <row r="162" spans="1:14" ht="15.75">
      <c r="A162" s="112"/>
      <c r="B162" s="115" t="s">
        <v>118</v>
      </c>
      <c r="C162" s="71"/>
      <c r="D162" s="71"/>
      <c r="E162" s="71"/>
      <c r="F162" s="27"/>
      <c r="G162" s="27"/>
      <c r="H162" s="27"/>
      <c r="I162" s="27"/>
      <c r="J162" s="85" t="s">
        <v>177</v>
      </c>
      <c r="K162" s="27"/>
      <c r="L162" s="109"/>
      <c r="M162" s="114"/>
      <c r="N162" s="138"/>
    </row>
    <row r="163" spans="1:14" ht="15.75">
      <c r="A163" s="116"/>
      <c r="B163" s="115" t="s">
        <v>119</v>
      </c>
      <c r="C163" s="71"/>
      <c r="D163" s="104"/>
      <c r="E163" s="104"/>
      <c r="F163" s="104"/>
      <c r="G163" s="27"/>
      <c r="H163" s="27"/>
      <c r="I163" s="27"/>
      <c r="J163" s="113"/>
      <c r="K163" s="27"/>
      <c r="L163" s="109"/>
      <c r="M163" s="117"/>
      <c r="N163" s="138"/>
    </row>
    <row r="164" spans="1:14" ht="15.75">
      <c r="A164" s="112"/>
      <c r="B164" s="104" t="s">
        <v>120</v>
      </c>
      <c r="C164" s="71"/>
      <c r="D164" s="71"/>
      <c r="E164" s="71"/>
      <c r="F164" s="71"/>
      <c r="G164" s="27"/>
      <c r="H164" s="27"/>
      <c r="I164" s="27">
        <f>116-112</f>
        <v>4</v>
      </c>
      <c r="J164" s="113">
        <v>22</v>
      </c>
      <c r="K164" s="27"/>
      <c r="L164" s="109"/>
      <c r="M164" s="117"/>
      <c r="N164" s="138"/>
    </row>
    <row r="165" spans="1:14" ht="15.75">
      <c r="A165" s="112"/>
      <c r="B165" s="104" t="s">
        <v>121</v>
      </c>
      <c r="C165" s="71"/>
      <c r="D165" s="71"/>
      <c r="E165" s="71"/>
      <c r="F165" s="71"/>
      <c r="G165" s="27"/>
      <c r="H165" s="27"/>
      <c r="I165" s="27">
        <v>116</v>
      </c>
      <c r="J165" s="113">
        <v>1360</v>
      </c>
      <c r="K165" s="27"/>
      <c r="L165" s="109"/>
      <c r="M165" s="117"/>
      <c r="N165" s="138"/>
    </row>
    <row r="166" spans="1:14" ht="15.75">
      <c r="A166" s="112"/>
      <c r="B166" s="104" t="s">
        <v>206</v>
      </c>
      <c r="C166" s="71"/>
      <c r="D166" s="71"/>
      <c r="E166" s="71"/>
      <c r="F166" s="71"/>
      <c r="G166" s="27"/>
      <c r="H166" s="27"/>
      <c r="I166" s="27"/>
      <c r="J166" s="113">
        <v>99</v>
      </c>
      <c r="K166" s="27"/>
      <c r="L166" s="109"/>
      <c r="M166" s="117"/>
      <c r="N166" s="138"/>
    </row>
    <row r="167" spans="1:14" ht="15.75">
      <c r="A167" s="116"/>
      <c r="B167" s="115" t="s">
        <v>122</v>
      </c>
      <c r="C167" s="71"/>
      <c r="D167" s="104"/>
      <c r="E167" s="104"/>
      <c r="F167" s="104"/>
      <c r="G167" s="27"/>
      <c r="H167" s="27"/>
      <c r="I167" s="27"/>
      <c r="J167" s="113"/>
      <c r="K167" s="27"/>
      <c r="L167" s="109"/>
      <c r="M167" s="117"/>
      <c r="N167" s="138"/>
    </row>
    <row r="168" spans="1:14" ht="15.75">
      <c r="A168" s="116"/>
      <c r="B168" s="104" t="s">
        <v>123</v>
      </c>
      <c r="C168" s="71"/>
      <c r="D168" s="104"/>
      <c r="E168" s="104"/>
      <c r="F168" s="104"/>
      <c r="G168" s="27"/>
      <c r="H168" s="27"/>
      <c r="I168" s="27">
        <v>4</v>
      </c>
      <c r="J168" s="113">
        <v>230</v>
      </c>
      <c r="K168" s="27"/>
      <c r="L168" s="109"/>
      <c r="M168" s="117"/>
      <c r="N168" s="138"/>
    </row>
    <row r="169" spans="1:14" ht="15.75">
      <c r="A169" s="112"/>
      <c r="B169" s="104" t="s">
        <v>124</v>
      </c>
      <c r="C169" s="71"/>
      <c r="D169" s="118"/>
      <c r="E169" s="118"/>
      <c r="F169" s="119"/>
      <c r="G169" s="27"/>
      <c r="H169" s="27"/>
      <c r="I169" s="27"/>
      <c r="J169" s="113">
        <v>10</v>
      </c>
      <c r="K169" s="27"/>
      <c r="L169" s="109"/>
      <c r="M169" s="117"/>
      <c r="N169" s="138"/>
    </row>
    <row r="170" spans="1:14" ht="15.75">
      <c r="A170" s="112"/>
      <c r="B170" s="104" t="s">
        <v>125</v>
      </c>
      <c r="C170" s="71"/>
      <c r="D170" s="118"/>
      <c r="E170" s="118"/>
      <c r="F170" s="119"/>
      <c r="G170" s="27"/>
      <c r="H170" s="27"/>
      <c r="I170" s="27"/>
      <c r="J170" s="113">
        <v>5</v>
      </c>
      <c r="K170" s="27"/>
      <c r="L170" s="109"/>
      <c r="M170" s="117"/>
      <c r="N170" s="138"/>
    </row>
    <row r="171" spans="1:14" ht="15.75">
      <c r="A171" s="112"/>
      <c r="B171" s="104" t="s">
        <v>126</v>
      </c>
      <c r="C171" s="71"/>
      <c r="D171" s="120"/>
      <c r="E171" s="118"/>
      <c r="F171" s="119"/>
      <c r="G171" s="27"/>
      <c r="H171" s="27"/>
      <c r="I171" s="27"/>
      <c r="J171" s="121">
        <v>1.0155</v>
      </c>
      <c r="K171" s="27"/>
      <c r="L171" s="109"/>
      <c r="M171" s="117"/>
      <c r="N171" s="138"/>
    </row>
    <row r="172" spans="1:14" ht="15.75">
      <c r="A172" s="112"/>
      <c r="B172" s="104"/>
      <c r="C172" s="71"/>
      <c r="D172" s="120"/>
      <c r="E172" s="118"/>
      <c r="F172" s="119"/>
      <c r="G172" s="27"/>
      <c r="H172" s="27"/>
      <c r="I172" s="27"/>
      <c r="J172" s="121"/>
      <c r="K172" s="27"/>
      <c r="L172" s="109"/>
      <c r="M172" s="117"/>
      <c r="N172" s="138"/>
    </row>
    <row r="173" spans="1:14" ht="15.75">
      <c r="A173" s="8"/>
      <c r="B173" s="17" t="s">
        <v>127</v>
      </c>
      <c r="C173" s="20"/>
      <c r="D173" s="111"/>
      <c r="E173" s="20"/>
      <c r="F173" s="111"/>
      <c r="G173" s="20"/>
      <c r="H173" s="111" t="s">
        <v>166</v>
      </c>
      <c r="I173" s="20" t="s">
        <v>167</v>
      </c>
      <c r="J173" s="111" t="s">
        <v>180</v>
      </c>
      <c r="K173" s="20" t="s">
        <v>167</v>
      </c>
      <c r="L173" s="18"/>
      <c r="M173" s="122"/>
      <c r="N173" s="138"/>
    </row>
    <row r="174" spans="1:14" ht="15.75">
      <c r="A174" s="26"/>
      <c r="B174" s="71" t="s">
        <v>128</v>
      </c>
      <c r="C174" s="123"/>
      <c r="D174" s="71"/>
      <c r="E174" s="123"/>
      <c r="F174" s="27"/>
      <c r="G174" s="123"/>
      <c r="H174" s="71">
        <v>1010</v>
      </c>
      <c r="I174" s="123">
        <f>H174/H180</f>
        <v>0.8914386584289496</v>
      </c>
      <c r="J174" s="70">
        <v>19082</v>
      </c>
      <c r="K174" s="124">
        <f>J174/J180</f>
        <v>0.8194271481942715</v>
      </c>
      <c r="L174" s="109"/>
      <c r="M174" s="117"/>
      <c r="N174" s="138"/>
    </row>
    <row r="175" spans="1:14" ht="15.75">
      <c r="A175" s="26"/>
      <c r="B175" s="71" t="s">
        <v>129</v>
      </c>
      <c r="C175" s="123"/>
      <c r="D175" s="71"/>
      <c r="E175" s="123"/>
      <c r="F175" s="27"/>
      <c r="G175" s="125"/>
      <c r="H175" s="71">
        <v>32</v>
      </c>
      <c r="I175" s="123">
        <f>H175/H180</f>
        <v>0.02824360105913504</v>
      </c>
      <c r="J175" s="70">
        <v>778</v>
      </c>
      <c r="K175" s="124">
        <f>J175/J180</f>
        <v>0.033409198265126464</v>
      </c>
      <c r="L175" s="109"/>
      <c r="M175" s="117"/>
      <c r="N175" s="138"/>
    </row>
    <row r="176" spans="1:14" ht="15.75">
      <c r="A176" s="26"/>
      <c r="B176" s="71" t="s">
        <v>130</v>
      </c>
      <c r="C176" s="123"/>
      <c r="D176" s="71"/>
      <c r="E176" s="123"/>
      <c r="F176" s="27"/>
      <c r="G176" s="125"/>
      <c r="H176" s="71">
        <v>14</v>
      </c>
      <c r="I176" s="123">
        <f>H176/H180</f>
        <v>0.01235657546337158</v>
      </c>
      <c r="J176" s="70">
        <v>616</v>
      </c>
      <c r="K176" s="124">
        <f>J176/J180</f>
        <v>0.026452527161076995</v>
      </c>
      <c r="L176" s="109"/>
      <c r="M176" s="117"/>
      <c r="N176" s="138"/>
    </row>
    <row r="177" spans="1:14" ht="15.75">
      <c r="A177" s="26"/>
      <c r="B177" s="71" t="s">
        <v>131</v>
      </c>
      <c r="C177" s="123"/>
      <c r="D177" s="71"/>
      <c r="E177" s="123"/>
      <c r="F177" s="27"/>
      <c r="G177" s="125"/>
      <c r="H177" s="71">
        <f>5+6+7+59</f>
        <v>77</v>
      </c>
      <c r="I177" s="123">
        <f>H177/H180</f>
        <v>0.06796116504854369</v>
      </c>
      <c r="J177" s="70">
        <f>97+169+227+2318</f>
        <v>2811</v>
      </c>
      <c r="K177" s="124">
        <f>J177/J180</f>
        <v>0.12071112637952505</v>
      </c>
      <c r="L177" s="109"/>
      <c r="M177" s="117"/>
      <c r="N177" s="138"/>
    </row>
    <row r="178" spans="1:14" ht="15.75">
      <c r="A178" s="26"/>
      <c r="B178" s="30"/>
      <c r="C178" s="123"/>
      <c r="D178" s="71"/>
      <c r="E178" s="123"/>
      <c r="F178" s="27"/>
      <c r="G178" s="125"/>
      <c r="H178" s="71"/>
      <c r="I178" s="123"/>
      <c r="J178" s="70"/>
      <c r="K178" s="124"/>
      <c r="L178" s="109"/>
      <c r="M178" s="117"/>
      <c r="N178" s="138"/>
    </row>
    <row r="179" spans="1:14" ht="15.75">
      <c r="A179" s="26"/>
      <c r="B179" s="71" t="s">
        <v>132</v>
      </c>
      <c r="C179" s="126"/>
      <c r="D179" s="114"/>
      <c r="E179" s="126"/>
      <c r="F179" s="27"/>
      <c r="G179" s="126"/>
      <c r="H179" s="114"/>
      <c r="I179" s="126"/>
      <c r="J179" s="70"/>
      <c r="K179" s="124"/>
      <c r="L179" s="109"/>
      <c r="M179" s="117"/>
      <c r="N179" s="138"/>
    </row>
    <row r="180" spans="1:14" ht="15.75">
      <c r="A180" s="26"/>
      <c r="B180" s="27"/>
      <c r="C180" s="27"/>
      <c r="D180" s="27"/>
      <c r="E180" s="27"/>
      <c r="F180" s="27"/>
      <c r="G180" s="27"/>
      <c r="H180" s="69">
        <f>SUM(H174:H178)</f>
        <v>1133</v>
      </c>
      <c r="I180" s="127">
        <f>SUM(I174:I179)</f>
        <v>0.9999999999999999</v>
      </c>
      <c r="J180" s="70">
        <f>SUM(J174:J179)</f>
        <v>23287</v>
      </c>
      <c r="K180" s="127">
        <f>SUM(K174:K179)</f>
        <v>1</v>
      </c>
      <c r="L180" s="27"/>
      <c r="M180" s="27"/>
      <c r="N180" s="138"/>
    </row>
    <row r="181" spans="1:14" ht="15.75">
      <c r="A181" s="26"/>
      <c r="B181" s="27"/>
      <c r="C181" s="27"/>
      <c r="D181" s="27"/>
      <c r="E181" s="27"/>
      <c r="F181" s="27"/>
      <c r="G181" s="27"/>
      <c r="H181" s="69"/>
      <c r="I181" s="127"/>
      <c r="J181" s="70"/>
      <c r="K181" s="127"/>
      <c r="L181" s="27"/>
      <c r="M181" s="27"/>
      <c r="N181" s="138"/>
    </row>
    <row r="182" spans="1:14" ht="15.75">
      <c r="A182" s="8"/>
      <c r="B182" s="10"/>
      <c r="C182" s="10"/>
      <c r="D182" s="10"/>
      <c r="E182" s="10"/>
      <c r="F182" s="10"/>
      <c r="G182" s="10"/>
      <c r="H182" s="72"/>
      <c r="I182" s="130"/>
      <c r="J182" s="131"/>
      <c r="K182" s="130"/>
      <c r="L182" s="10"/>
      <c r="M182" s="10"/>
      <c r="N182" s="138"/>
    </row>
    <row r="183" spans="1:14" ht="15.75">
      <c r="A183" s="132"/>
      <c r="B183" s="17" t="s">
        <v>133</v>
      </c>
      <c r="C183" s="133"/>
      <c r="D183" s="20" t="s">
        <v>148</v>
      </c>
      <c r="E183" s="18"/>
      <c r="F183" s="17" t="s">
        <v>157</v>
      </c>
      <c r="G183" s="134"/>
      <c r="H183" s="134"/>
      <c r="I183" s="15"/>
      <c r="J183" s="15"/>
      <c r="K183" s="15"/>
      <c r="L183" s="15"/>
      <c r="M183" s="15"/>
      <c r="N183" s="138"/>
    </row>
    <row r="184" spans="1:14" ht="15.75">
      <c r="A184" s="132"/>
      <c r="B184" s="15"/>
      <c r="C184" s="15"/>
      <c r="D184" s="10"/>
      <c r="E184" s="10"/>
      <c r="F184" s="10"/>
      <c r="G184" s="15"/>
      <c r="H184" s="15"/>
      <c r="I184" s="15"/>
      <c r="J184" s="15"/>
      <c r="K184" s="15"/>
      <c r="L184" s="15"/>
      <c r="M184" s="15"/>
      <c r="N184" s="138"/>
    </row>
    <row r="185" spans="1:14" ht="15.75">
      <c r="A185" s="132"/>
      <c r="B185" s="16" t="s">
        <v>134</v>
      </c>
      <c r="C185" s="135"/>
      <c r="D185" s="136" t="s">
        <v>149</v>
      </c>
      <c r="E185" s="16"/>
      <c r="F185" s="16" t="s">
        <v>158</v>
      </c>
      <c r="G185" s="135"/>
      <c r="H185" s="135"/>
      <c r="I185" s="15"/>
      <c r="J185" s="15"/>
      <c r="K185" s="15"/>
      <c r="L185" s="15"/>
      <c r="M185" s="15"/>
      <c r="N185" s="138"/>
    </row>
    <row r="186" spans="1:14" ht="15.75">
      <c r="A186" s="132"/>
      <c r="B186" s="16" t="s">
        <v>135</v>
      </c>
      <c r="C186" s="135"/>
      <c r="D186" s="136" t="s">
        <v>197</v>
      </c>
      <c r="E186" s="16"/>
      <c r="F186" s="16" t="s">
        <v>159</v>
      </c>
      <c r="G186" s="135"/>
      <c r="H186" s="135"/>
      <c r="I186" s="15"/>
      <c r="J186" s="15"/>
      <c r="K186" s="15"/>
      <c r="L186" s="15"/>
      <c r="M186" s="15"/>
      <c r="N186" s="138"/>
    </row>
    <row r="187" spans="1:13" ht="15">
      <c r="A187" s="137"/>
      <c r="B187" s="137"/>
      <c r="C187" s="137"/>
      <c r="D187" s="137"/>
      <c r="E187" s="137"/>
      <c r="F187" s="137"/>
      <c r="G187" s="137"/>
      <c r="H187" s="137"/>
      <c r="I187" s="137"/>
      <c r="J187" s="137"/>
      <c r="K187" s="137"/>
      <c r="L187" s="137"/>
      <c r="M187" s="137"/>
    </row>
  </sheetData>
  <printOptions/>
  <pageMargins left="0.5" right="0.5006944444444444" top="0.30694444444444446" bottom="0.3076388888888889" header="0" footer="0"/>
  <pageSetup orientation="landscape" paperSize="9" scale="65"/>
  <headerFooter alignWithMargins="0">
    <oddFooter>&amp;LHF3 INVESTOR REPORT QTR END SEPTEMBER 2001</oddFooter>
  </headerFooter>
  <rowBreaks count="2" manualBreakCount="2">
    <brk id="47" max="144" man="1"/>
    <brk id="187" max="0" man="1"/>
  </rowBreaks>
</worksheet>
</file>

<file path=xl/worksheets/sheet6.xml><?xml version="1.0" encoding="utf-8"?>
<worksheet xmlns="http://schemas.openxmlformats.org/spreadsheetml/2006/main" xmlns:r="http://schemas.openxmlformats.org/officeDocument/2006/relationships">
  <dimension ref="A1:N188"/>
  <sheetViews>
    <sheetView showOutlineSymbols="0" zoomScale="70" zoomScaleNormal="70" workbookViewId="0" topLeftCell="D1">
      <selection activeCell="N1" sqref="N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3.4453125" style="1" customWidth="1"/>
    <col min="14" max="16384" width="9.6640625" style="1" customWidth="1"/>
  </cols>
  <sheetData>
    <row r="1" spans="1:14" ht="20.25">
      <c r="A1" s="2"/>
      <c r="B1" s="3" t="s">
        <v>0</v>
      </c>
      <c r="C1" s="4"/>
      <c r="D1" s="5"/>
      <c r="E1" s="5"/>
      <c r="F1" s="5"/>
      <c r="G1" s="5"/>
      <c r="H1" s="5"/>
      <c r="I1" s="5"/>
      <c r="J1" s="5"/>
      <c r="K1" s="5"/>
      <c r="L1" s="5"/>
      <c r="M1" s="5"/>
      <c r="N1" s="138"/>
    </row>
    <row r="2" spans="1:14" ht="15.75">
      <c r="A2" s="8"/>
      <c r="B2" s="9"/>
      <c r="C2" s="9"/>
      <c r="D2" s="10"/>
      <c r="E2" s="10"/>
      <c r="F2" s="10"/>
      <c r="G2" s="10"/>
      <c r="H2" s="10"/>
      <c r="I2" s="10"/>
      <c r="J2" s="10"/>
      <c r="K2" s="10"/>
      <c r="L2" s="10"/>
      <c r="M2" s="10"/>
      <c r="N2" s="138"/>
    </row>
    <row r="3" spans="1:14" ht="15.75">
      <c r="A3" s="11"/>
      <c r="B3" s="12" t="s">
        <v>1</v>
      </c>
      <c r="C3" s="10"/>
      <c r="D3" s="10"/>
      <c r="E3" s="10"/>
      <c r="F3" s="10"/>
      <c r="G3" s="10"/>
      <c r="H3" s="10"/>
      <c r="I3" s="10"/>
      <c r="J3" s="10"/>
      <c r="K3" s="10"/>
      <c r="L3" s="10"/>
      <c r="M3" s="10"/>
      <c r="N3" s="138"/>
    </row>
    <row r="4" spans="1:14" ht="15.75">
      <c r="A4" s="8"/>
      <c r="B4" s="9"/>
      <c r="C4" s="9"/>
      <c r="D4" s="10"/>
      <c r="E4" s="10"/>
      <c r="F4" s="10"/>
      <c r="G4" s="10"/>
      <c r="H4" s="10"/>
      <c r="I4" s="10"/>
      <c r="J4" s="10"/>
      <c r="K4" s="10"/>
      <c r="L4" s="10"/>
      <c r="M4" s="10"/>
      <c r="N4" s="138"/>
    </row>
    <row r="5" spans="1:14" ht="12" customHeight="1">
      <c r="A5" s="8"/>
      <c r="B5" s="13" t="s">
        <v>2</v>
      </c>
      <c r="C5" s="14"/>
      <c r="D5" s="10"/>
      <c r="E5" s="10"/>
      <c r="F5" s="10"/>
      <c r="G5" s="10"/>
      <c r="H5" s="10"/>
      <c r="I5" s="10"/>
      <c r="J5" s="10"/>
      <c r="K5" s="10"/>
      <c r="L5" s="10"/>
      <c r="M5" s="10"/>
      <c r="N5" s="138"/>
    </row>
    <row r="6" spans="1:14" ht="12" customHeight="1">
      <c r="A6" s="8"/>
      <c r="B6" s="13" t="s">
        <v>3</v>
      </c>
      <c r="C6" s="14"/>
      <c r="D6" s="10"/>
      <c r="E6" s="10"/>
      <c r="F6" s="10"/>
      <c r="G6" s="10"/>
      <c r="H6" s="10"/>
      <c r="I6" s="10"/>
      <c r="J6" s="10"/>
      <c r="K6" s="10"/>
      <c r="L6" s="10"/>
      <c r="M6" s="10"/>
      <c r="N6" s="138"/>
    </row>
    <row r="7" spans="1:14" ht="12" customHeight="1">
      <c r="A7" s="8"/>
      <c r="B7" s="13" t="s">
        <v>4</v>
      </c>
      <c r="C7" s="14"/>
      <c r="D7" s="10"/>
      <c r="E7" s="10"/>
      <c r="F7" s="10"/>
      <c r="G7" s="10"/>
      <c r="H7" s="10"/>
      <c r="I7" s="10"/>
      <c r="J7" s="10"/>
      <c r="K7" s="10"/>
      <c r="L7" s="10"/>
      <c r="M7" s="10"/>
      <c r="N7" s="138"/>
    </row>
    <row r="8" spans="1:14" ht="12" customHeight="1">
      <c r="A8" s="8"/>
      <c r="B8" s="13" t="s">
        <v>5</v>
      </c>
      <c r="C8" s="14"/>
      <c r="D8" s="10"/>
      <c r="E8" s="10"/>
      <c r="F8" s="10"/>
      <c r="G8" s="10"/>
      <c r="H8" s="10"/>
      <c r="I8" s="10"/>
      <c r="J8" s="10"/>
      <c r="K8" s="10"/>
      <c r="L8" s="10"/>
      <c r="M8" s="10"/>
      <c r="N8" s="138"/>
    </row>
    <row r="9" spans="1:14" ht="12" customHeight="1">
      <c r="A9" s="8"/>
      <c r="B9" s="15"/>
      <c r="C9" s="14"/>
      <c r="D9" s="10"/>
      <c r="E9" s="10"/>
      <c r="F9" s="10"/>
      <c r="G9" s="10"/>
      <c r="H9" s="10"/>
      <c r="I9" s="10"/>
      <c r="J9" s="10"/>
      <c r="K9" s="10"/>
      <c r="L9" s="10"/>
      <c r="M9" s="10"/>
      <c r="N9" s="138"/>
    </row>
    <row r="10" spans="1:14" ht="15.75">
      <c r="A10" s="8"/>
      <c r="B10" s="13"/>
      <c r="C10" s="14"/>
      <c r="D10" s="16"/>
      <c r="E10" s="16"/>
      <c r="F10" s="10"/>
      <c r="G10" s="10"/>
      <c r="H10" s="10"/>
      <c r="I10" s="10"/>
      <c r="J10" s="10"/>
      <c r="K10" s="10"/>
      <c r="L10" s="10"/>
      <c r="M10" s="10"/>
      <c r="N10" s="138"/>
    </row>
    <row r="11" spans="1:14" ht="15.75">
      <c r="A11" s="8"/>
      <c r="B11" s="16" t="s">
        <v>6</v>
      </c>
      <c r="C11" s="16"/>
      <c r="D11" s="10"/>
      <c r="E11" s="10"/>
      <c r="F11" s="10"/>
      <c r="G11" s="10"/>
      <c r="H11" s="10"/>
      <c r="I11" s="10"/>
      <c r="J11" s="10"/>
      <c r="K11" s="10"/>
      <c r="L11" s="10"/>
      <c r="M11" s="10"/>
      <c r="N11" s="138"/>
    </row>
    <row r="12" spans="1:14" ht="15.75">
      <c r="A12" s="8"/>
      <c r="B12" s="16"/>
      <c r="C12" s="16"/>
      <c r="D12" s="10"/>
      <c r="E12" s="10"/>
      <c r="F12" s="10"/>
      <c r="G12" s="10"/>
      <c r="H12" s="10"/>
      <c r="I12" s="10"/>
      <c r="J12" s="10"/>
      <c r="K12" s="10"/>
      <c r="L12" s="10"/>
      <c r="M12" s="10"/>
      <c r="N12" s="138"/>
    </row>
    <row r="13" spans="1:14" ht="15.75">
      <c r="A13" s="2"/>
      <c r="B13" s="5"/>
      <c r="C13" s="5"/>
      <c r="D13" s="5"/>
      <c r="E13" s="5"/>
      <c r="F13" s="5"/>
      <c r="G13" s="5"/>
      <c r="H13" s="5"/>
      <c r="I13" s="5"/>
      <c r="J13" s="5"/>
      <c r="K13" s="5"/>
      <c r="L13" s="5"/>
      <c r="M13" s="5"/>
      <c r="N13" s="138"/>
    </row>
    <row r="14" spans="1:14" ht="15.75">
      <c r="A14" s="8"/>
      <c r="B14" s="17" t="s">
        <v>7</v>
      </c>
      <c r="C14" s="17"/>
      <c r="D14" s="18"/>
      <c r="E14" s="18"/>
      <c r="F14" s="18"/>
      <c r="G14" s="18"/>
      <c r="H14" s="18"/>
      <c r="I14" s="18"/>
      <c r="J14" s="18"/>
      <c r="K14" s="18"/>
      <c r="L14" s="19" t="s">
        <v>182</v>
      </c>
      <c r="M14" s="10"/>
      <c r="N14" s="138"/>
    </row>
    <row r="15" spans="1:14" ht="15.75">
      <c r="A15" s="8"/>
      <c r="B15" s="17" t="s">
        <v>200</v>
      </c>
      <c r="C15" s="17"/>
      <c r="D15" s="18"/>
      <c r="E15" s="18"/>
      <c r="F15" s="18"/>
      <c r="G15" s="18"/>
      <c r="H15" s="20"/>
      <c r="I15" s="139"/>
      <c r="J15" s="20" t="s">
        <v>203</v>
      </c>
      <c r="K15" s="139">
        <v>1</v>
      </c>
      <c r="L15" s="19"/>
      <c r="M15" s="18"/>
      <c r="N15" s="138"/>
    </row>
    <row r="16" spans="1:14" ht="15.75">
      <c r="A16" s="8"/>
      <c r="B16" s="17" t="s">
        <v>201</v>
      </c>
      <c r="C16" s="17"/>
      <c r="D16" s="18"/>
      <c r="E16" s="18"/>
      <c r="F16" s="18"/>
      <c r="G16" s="18"/>
      <c r="H16" s="20"/>
      <c r="I16" s="139"/>
      <c r="J16" s="20" t="s">
        <v>203</v>
      </c>
      <c r="K16" s="139">
        <v>1</v>
      </c>
      <c r="L16" s="19"/>
      <c r="M16" s="18"/>
      <c r="N16" s="138"/>
    </row>
    <row r="17" spans="1:14" ht="15.75">
      <c r="A17" s="8"/>
      <c r="B17" s="17" t="s">
        <v>8</v>
      </c>
      <c r="C17" s="17"/>
      <c r="D17" s="18"/>
      <c r="E17" s="18"/>
      <c r="F17" s="18"/>
      <c r="G17" s="18"/>
      <c r="H17" s="18"/>
      <c r="I17" s="18"/>
      <c r="J17" s="18"/>
      <c r="K17" s="18"/>
      <c r="L17" s="20" t="s">
        <v>183</v>
      </c>
      <c r="M17" s="10"/>
      <c r="N17" s="138"/>
    </row>
    <row r="18" spans="1:14" ht="15.75">
      <c r="A18" s="8"/>
      <c r="B18" s="17" t="s">
        <v>9</v>
      </c>
      <c r="C18" s="17"/>
      <c r="D18" s="18"/>
      <c r="E18" s="18"/>
      <c r="F18" s="18"/>
      <c r="G18" s="18"/>
      <c r="H18" s="18"/>
      <c r="I18" s="18"/>
      <c r="J18" s="18"/>
      <c r="K18" s="18"/>
      <c r="L18" s="20" t="s">
        <v>210</v>
      </c>
      <c r="M18" s="10"/>
      <c r="N18" s="138"/>
    </row>
    <row r="19" spans="1:14" ht="15.75">
      <c r="A19" s="8"/>
      <c r="B19" s="10"/>
      <c r="C19" s="10"/>
      <c r="D19" s="10"/>
      <c r="E19" s="10"/>
      <c r="F19" s="10"/>
      <c r="G19" s="10"/>
      <c r="H19" s="10"/>
      <c r="I19" s="10"/>
      <c r="J19" s="10"/>
      <c r="K19" s="10"/>
      <c r="L19" s="21"/>
      <c r="M19" s="10"/>
      <c r="N19" s="138"/>
    </row>
    <row r="20" spans="1:14" ht="15.75">
      <c r="A20" s="8"/>
      <c r="B20" s="22" t="s">
        <v>10</v>
      </c>
      <c r="C20" s="10"/>
      <c r="D20" s="10"/>
      <c r="E20" s="10"/>
      <c r="F20" s="10"/>
      <c r="G20" s="10"/>
      <c r="H20" s="10"/>
      <c r="I20" s="10"/>
      <c r="J20" s="21" t="s">
        <v>168</v>
      </c>
      <c r="K20" s="10"/>
      <c r="L20" s="15"/>
      <c r="M20" s="10"/>
      <c r="N20" s="138"/>
    </row>
    <row r="21" spans="1:14" ht="15.75">
      <c r="A21" s="8"/>
      <c r="B21" s="10"/>
      <c r="C21" s="10"/>
      <c r="D21" s="10"/>
      <c r="E21" s="10"/>
      <c r="F21" s="10"/>
      <c r="G21" s="10"/>
      <c r="H21" s="10"/>
      <c r="I21" s="10"/>
      <c r="J21" s="10"/>
      <c r="K21" s="10"/>
      <c r="L21" s="23"/>
      <c r="M21" s="10"/>
      <c r="N21" s="138"/>
    </row>
    <row r="22" spans="1:14" ht="15.75">
      <c r="A22" s="8"/>
      <c r="B22" s="10"/>
      <c r="C22" s="24" t="s">
        <v>136</v>
      </c>
      <c r="D22" s="25" t="s">
        <v>140</v>
      </c>
      <c r="E22" s="25"/>
      <c r="F22" s="25" t="s">
        <v>151</v>
      </c>
      <c r="G22" s="25"/>
      <c r="H22" s="25" t="s">
        <v>160</v>
      </c>
      <c r="I22" s="25"/>
      <c r="J22" s="25" t="s">
        <v>169</v>
      </c>
      <c r="K22" s="15"/>
      <c r="L22" s="15"/>
      <c r="M22" s="10"/>
      <c r="N22" s="138"/>
    </row>
    <row r="23" spans="1:14" ht="15.75">
      <c r="A23" s="26"/>
      <c r="B23" s="27" t="s">
        <v>11</v>
      </c>
      <c r="C23" s="28" t="s">
        <v>137</v>
      </c>
      <c r="D23" s="29" t="s">
        <v>141</v>
      </c>
      <c r="E23" s="29"/>
      <c r="F23" s="29" t="s">
        <v>141</v>
      </c>
      <c r="G23" s="29"/>
      <c r="H23" s="29" t="s">
        <v>141</v>
      </c>
      <c r="I23" s="29"/>
      <c r="J23" s="29" t="s">
        <v>170</v>
      </c>
      <c r="K23" s="30"/>
      <c r="L23" s="30"/>
      <c r="M23" s="27"/>
      <c r="N23" s="138"/>
    </row>
    <row r="24" spans="1:14" ht="15.75">
      <c r="A24" s="26"/>
      <c r="B24" s="31" t="s">
        <v>12</v>
      </c>
      <c r="C24" s="31"/>
      <c r="D24" s="32" t="s">
        <v>141</v>
      </c>
      <c r="E24" s="32"/>
      <c r="F24" s="32" t="s">
        <v>141</v>
      </c>
      <c r="G24" s="32"/>
      <c r="H24" s="32" t="s">
        <v>141</v>
      </c>
      <c r="I24" s="32"/>
      <c r="J24" s="32" t="s">
        <v>170</v>
      </c>
      <c r="K24" s="33"/>
      <c r="L24" s="33"/>
      <c r="M24" s="27"/>
      <c r="N24" s="138"/>
    </row>
    <row r="25" spans="1:14" ht="15.75">
      <c r="A25" s="26"/>
      <c r="B25" s="27" t="s">
        <v>13</v>
      </c>
      <c r="C25" s="27"/>
      <c r="D25" s="34" t="s">
        <v>142</v>
      </c>
      <c r="E25" s="29"/>
      <c r="F25" s="34" t="s">
        <v>152</v>
      </c>
      <c r="G25" s="29"/>
      <c r="H25" s="34" t="s">
        <v>161</v>
      </c>
      <c r="I25" s="29"/>
      <c r="J25" s="34" t="s">
        <v>171</v>
      </c>
      <c r="K25" s="30"/>
      <c r="L25" s="30"/>
      <c r="M25" s="27"/>
      <c r="N25" s="138"/>
    </row>
    <row r="26" spans="1:14" ht="15.75">
      <c r="A26" s="26"/>
      <c r="B26" s="27"/>
      <c r="C26" s="27"/>
      <c r="D26" s="29"/>
      <c r="E26" s="29"/>
      <c r="F26" s="29"/>
      <c r="G26" s="29"/>
      <c r="H26" s="29"/>
      <c r="I26" s="29"/>
      <c r="J26" s="29"/>
      <c r="K26" s="30"/>
      <c r="L26" s="30"/>
      <c r="M26" s="27"/>
      <c r="N26" s="138"/>
    </row>
    <row r="27" spans="1:14" ht="13.5" customHeight="1">
      <c r="A27" s="35"/>
      <c r="B27" s="36" t="s">
        <v>14</v>
      </c>
      <c r="C27" s="36"/>
      <c r="D27" s="37">
        <v>52000</v>
      </c>
      <c r="E27" s="38"/>
      <c r="F27" s="37">
        <v>38000</v>
      </c>
      <c r="G27" s="37"/>
      <c r="H27" s="37">
        <v>38250</v>
      </c>
      <c r="I27" s="37"/>
      <c r="J27" s="37">
        <v>6750</v>
      </c>
      <c r="K27" s="39"/>
      <c r="L27" s="37">
        <f>SUM(D27:J27)</f>
        <v>135000</v>
      </c>
      <c r="M27" s="40"/>
      <c r="N27" s="138"/>
    </row>
    <row r="28" spans="1:14" ht="13.5" customHeight="1">
      <c r="A28" s="35"/>
      <c r="B28" s="36" t="s">
        <v>15</v>
      </c>
      <c r="C28" s="43">
        <v>0.578922</v>
      </c>
      <c r="D28" s="37">
        <v>0</v>
      </c>
      <c r="E28" s="38"/>
      <c r="F28" s="37">
        <v>0</v>
      </c>
      <c r="G28" s="37"/>
      <c r="H28" s="37">
        <f>38250*C28</f>
        <v>22143.7665</v>
      </c>
      <c r="I28" s="37"/>
      <c r="J28" s="37">
        <f>6750*C31</f>
        <v>1165.347</v>
      </c>
      <c r="K28" s="39"/>
      <c r="L28" s="37">
        <f>SUM(D28:J28)</f>
        <v>23309.113500000003</v>
      </c>
      <c r="M28" s="40"/>
      <c r="N28" s="138"/>
    </row>
    <row r="29" spans="1:14" ht="13.5" customHeight="1">
      <c r="A29" s="44"/>
      <c r="B29" s="45" t="s">
        <v>16</v>
      </c>
      <c r="C29" s="43">
        <v>0.534882</v>
      </c>
      <c r="D29" s="46">
        <v>0</v>
      </c>
      <c r="E29" s="47"/>
      <c r="F29" s="46">
        <v>0</v>
      </c>
      <c r="G29" s="46"/>
      <c r="H29" s="46">
        <f>38250*C29</f>
        <v>20459.2365</v>
      </c>
      <c r="I29" s="46"/>
      <c r="J29" s="46">
        <f>6750*C32</f>
        <v>1076.6655</v>
      </c>
      <c r="K29" s="48"/>
      <c r="L29" s="46">
        <f>SUM(D29:J29)</f>
        <v>21535.902</v>
      </c>
      <c r="M29" s="40"/>
      <c r="N29" s="138"/>
    </row>
    <row r="30" spans="1:14" ht="13.5" customHeight="1">
      <c r="A30" s="35"/>
      <c r="B30" s="36" t="s">
        <v>17</v>
      </c>
      <c r="C30" s="36"/>
      <c r="D30" s="49" t="s">
        <v>143</v>
      </c>
      <c r="E30" s="36"/>
      <c r="F30" s="49" t="s">
        <v>153</v>
      </c>
      <c r="G30" s="49"/>
      <c r="H30" s="49" t="s">
        <v>162</v>
      </c>
      <c r="I30" s="49"/>
      <c r="J30" s="49" t="s">
        <v>172</v>
      </c>
      <c r="K30" s="50"/>
      <c r="L30" s="50"/>
      <c r="M30" s="36"/>
      <c r="N30" s="138"/>
    </row>
    <row r="31" spans="1:14" ht="15.75">
      <c r="A31" s="26"/>
      <c r="B31" s="27" t="s">
        <v>18</v>
      </c>
      <c r="C31" s="43">
        <v>0.172644</v>
      </c>
      <c r="D31" s="51" t="s">
        <v>144</v>
      </c>
      <c r="E31" s="27"/>
      <c r="F31" s="51" t="s">
        <v>144</v>
      </c>
      <c r="G31" s="52"/>
      <c r="H31" s="51">
        <v>0.0561891</v>
      </c>
      <c r="I31" s="52"/>
      <c r="J31" s="51">
        <v>0.0619391</v>
      </c>
      <c r="K31" s="30"/>
      <c r="L31" s="52">
        <f>SUMPRODUCT(D31:J31,D28:J28)/L28</f>
        <v>0.056476573191548016</v>
      </c>
      <c r="M31" s="27"/>
      <c r="N31" s="138"/>
    </row>
    <row r="32" spans="1:14" ht="15.75">
      <c r="A32" s="26"/>
      <c r="B32" s="27" t="s">
        <v>19</v>
      </c>
      <c r="C32" s="43">
        <v>0.159506</v>
      </c>
      <c r="D32" s="51" t="s">
        <v>144</v>
      </c>
      <c r="E32" s="27"/>
      <c r="F32" s="51" t="s">
        <v>144</v>
      </c>
      <c r="G32" s="52"/>
      <c r="H32" s="51">
        <v>0.0585141</v>
      </c>
      <c r="I32" s="52"/>
      <c r="J32" s="51">
        <v>0.0642641</v>
      </c>
      <c r="K32" s="30"/>
      <c r="L32" s="30"/>
      <c r="M32" s="27"/>
      <c r="N32" s="138"/>
    </row>
    <row r="33" spans="1:14" ht="15.75">
      <c r="A33" s="26"/>
      <c r="B33" s="27" t="s">
        <v>20</v>
      </c>
      <c r="C33" s="27"/>
      <c r="D33" s="34" t="s">
        <v>145</v>
      </c>
      <c r="E33" s="27"/>
      <c r="F33" s="34" t="s">
        <v>154</v>
      </c>
      <c r="G33" s="34"/>
      <c r="H33" s="34" t="s">
        <v>163</v>
      </c>
      <c r="I33" s="34"/>
      <c r="J33" s="34" t="s">
        <v>163</v>
      </c>
      <c r="K33" s="30"/>
      <c r="L33" s="30"/>
      <c r="M33" s="27"/>
      <c r="N33" s="138"/>
    </row>
    <row r="34" spans="1:14" ht="15.75">
      <c r="A34" s="26"/>
      <c r="B34" s="27" t="s">
        <v>21</v>
      </c>
      <c r="C34" s="27"/>
      <c r="D34" s="34" t="s">
        <v>145</v>
      </c>
      <c r="E34" s="27"/>
      <c r="F34" s="34" t="s">
        <v>154</v>
      </c>
      <c r="G34" s="34"/>
      <c r="H34" s="34" t="s">
        <v>163</v>
      </c>
      <c r="I34" s="34"/>
      <c r="J34" s="34" t="s">
        <v>163</v>
      </c>
      <c r="K34" s="30"/>
      <c r="L34" s="30"/>
      <c r="M34" s="27"/>
      <c r="N34" s="138"/>
    </row>
    <row r="35" spans="1:14" ht="15.75">
      <c r="A35" s="26"/>
      <c r="B35" s="27" t="s">
        <v>22</v>
      </c>
      <c r="C35" s="27"/>
      <c r="D35" s="34" t="s">
        <v>146</v>
      </c>
      <c r="E35" s="27"/>
      <c r="F35" s="34" t="s">
        <v>155</v>
      </c>
      <c r="G35" s="34"/>
      <c r="H35" s="34" t="s">
        <v>155</v>
      </c>
      <c r="I35" s="34"/>
      <c r="J35" s="34" t="s">
        <v>173</v>
      </c>
      <c r="K35" s="30"/>
      <c r="L35" s="30"/>
      <c r="M35" s="27"/>
      <c r="N35" s="138"/>
    </row>
    <row r="36" spans="1:14" ht="15.75">
      <c r="A36" s="26"/>
      <c r="B36" s="27"/>
      <c r="C36" s="27"/>
      <c r="D36" s="53"/>
      <c r="E36" s="53"/>
      <c r="F36" s="27"/>
      <c r="G36" s="53"/>
      <c r="H36" s="53"/>
      <c r="I36" s="53"/>
      <c r="J36" s="53"/>
      <c r="K36" s="53"/>
      <c r="L36" s="53"/>
      <c r="M36" s="27"/>
      <c r="N36" s="138"/>
    </row>
    <row r="37" spans="1:14" ht="15.75">
      <c r="A37" s="26"/>
      <c r="B37" s="27" t="s">
        <v>23</v>
      </c>
      <c r="C37" s="27"/>
      <c r="D37" s="27"/>
      <c r="E37" s="27"/>
      <c r="F37" s="27"/>
      <c r="G37" s="27"/>
      <c r="H37" s="27"/>
      <c r="I37" s="27"/>
      <c r="J37" s="27"/>
      <c r="K37" s="27"/>
      <c r="L37" s="52">
        <f>J27/(D27+F27+H27)</f>
        <v>0.05263157894736842</v>
      </c>
      <c r="M37" s="27"/>
      <c r="N37" s="138"/>
    </row>
    <row r="38" spans="1:14" ht="15.75">
      <c r="A38" s="26"/>
      <c r="B38" s="27" t="s">
        <v>24</v>
      </c>
      <c r="C38" s="27"/>
      <c r="D38" s="27"/>
      <c r="E38" s="27"/>
      <c r="F38" s="27"/>
      <c r="G38" s="27"/>
      <c r="H38" s="27"/>
      <c r="I38" s="27"/>
      <c r="J38" s="27"/>
      <c r="K38" s="27"/>
      <c r="L38" s="52">
        <f>J29/H29</f>
        <v>0.0526249110029106</v>
      </c>
      <c r="M38" s="27"/>
      <c r="N38" s="138"/>
    </row>
    <row r="39" spans="1:14" ht="15.75">
      <c r="A39" s="26"/>
      <c r="B39" s="27" t="s">
        <v>25</v>
      </c>
      <c r="C39" s="27"/>
      <c r="D39" s="27"/>
      <c r="E39" s="27"/>
      <c r="F39" s="27"/>
      <c r="G39" s="27"/>
      <c r="H39" s="27"/>
      <c r="I39" s="27"/>
      <c r="J39" s="34"/>
      <c r="K39" s="34"/>
      <c r="L39" s="54" t="s">
        <v>185</v>
      </c>
      <c r="M39" s="27"/>
      <c r="N39" s="138"/>
    </row>
    <row r="40" spans="1:14" ht="15.75">
      <c r="A40" s="26"/>
      <c r="B40" s="27"/>
      <c r="C40" s="27"/>
      <c r="D40" s="27"/>
      <c r="E40" s="27"/>
      <c r="F40" s="27"/>
      <c r="G40" s="27"/>
      <c r="H40" s="27"/>
      <c r="I40" s="27"/>
      <c r="J40" s="27"/>
      <c r="K40" s="27"/>
      <c r="L40" s="55"/>
      <c r="M40" s="27"/>
      <c r="N40" s="138"/>
    </row>
    <row r="41" spans="1:14" ht="15.75">
      <c r="A41" s="26"/>
      <c r="B41" s="27" t="s">
        <v>26</v>
      </c>
      <c r="C41" s="27"/>
      <c r="D41" s="27"/>
      <c r="E41" s="27"/>
      <c r="F41" s="27"/>
      <c r="G41" s="27"/>
      <c r="H41" s="27"/>
      <c r="I41" s="27"/>
      <c r="J41" s="34"/>
      <c r="K41" s="34"/>
      <c r="L41" s="34" t="s">
        <v>186</v>
      </c>
      <c r="M41" s="27"/>
      <c r="N41" s="138"/>
    </row>
    <row r="42" spans="1:14" ht="15.75">
      <c r="A42" s="56"/>
      <c r="B42" s="31" t="s">
        <v>27</v>
      </c>
      <c r="C42" s="31"/>
      <c r="D42" s="31"/>
      <c r="E42" s="31"/>
      <c r="F42" s="31"/>
      <c r="G42" s="31"/>
      <c r="H42" s="31"/>
      <c r="I42" s="31"/>
      <c r="J42" s="57"/>
      <c r="K42" s="57"/>
      <c r="L42" s="58">
        <v>37162</v>
      </c>
      <c r="M42" s="31"/>
      <c r="N42" s="138"/>
    </row>
    <row r="43" spans="1:14" ht="15.75">
      <c r="A43" s="26"/>
      <c r="B43" s="27" t="s">
        <v>28</v>
      </c>
      <c r="C43" s="27"/>
      <c r="D43" s="27"/>
      <c r="E43" s="27"/>
      <c r="F43" s="27"/>
      <c r="G43" s="27"/>
      <c r="H43" s="27"/>
      <c r="I43" s="27">
        <f>L43-J43+1</f>
        <v>91</v>
      </c>
      <c r="J43" s="60">
        <v>36980</v>
      </c>
      <c r="K43" s="61"/>
      <c r="L43" s="60">
        <v>37070</v>
      </c>
      <c r="M43" s="27"/>
      <c r="N43" s="138"/>
    </row>
    <row r="44" spans="1:14" ht="15.75">
      <c r="A44" s="26"/>
      <c r="B44" s="27" t="s">
        <v>29</v>
      </c>
      <c r="C44" s="27"/>
      <c r="D44" s="27"/>
      <c r="E44" s="27"/>
      <c r="F44" s="27"/>
      <c r="G44" s="27"/>
      <c r="H44" s="27"/>
      <c r="I44" s="27">
        <f>L44-J44+1</f>
        <v>91</v>
      </c>
      <c r="J44" s="60">
        <v>37071</v>
      </c>
      <c r="K44" s="61"/>
      <c r="L44" s="60">
        <v>37161</v>
      </c>
      <c r="M44" s="27"/>
      <c r="N44" s="138"/>
    </row>
    <row r="45" spans="1:14" ht="15.75">
      <c r="A45" s="26"/>
      <c r="B45" s="27" t="s">
        <v>30</v>
      </c>
      <c r="C45" s="27"/>
      <c r="D45" s="27"/>
      <c r="E45" s="27"/>
      <c r="F45" s="27"/>
      <c r="G45" s="27"/>
      <c r="H45" s="27"/>
      <c r="I45" s="27"/>
      <c r="J45" s="60"/>
      <c r="K45" s="61"/>
      <c r="L45" s="60" t="s">
        <v>205</v>
      </c>
      <c r="M45" s="27"/>
      <c r="N45" s="138"/>
    </row>
    <row r="46" spans="1:14" ht="15.75">
      <c r="A46" s="26"/>
      <c r="B46" s="27" t="s">
        <v>31</v>
      </c>
      <c r="C46" s="27"/>
      <c r="D46" s="27"/>
      <c r="E46" s="27"/>
      <c r="F46" s="27"/>
      <c r="G46" s="27"/>
      <c r="H46" s="27"/>
      <c r="I46" s="27"/>
      <c r="J46" s="60"/>
      <c r="K46" s="61"/>
      <c r="L46" s="60">
        <v>37153</v>
      </c>
      <c r="M46" s="27"/>
      <c r="N46" s="138"/>
    </row>
    <row r="47" spans="1:14" ht="15.75">
      <c r="A47" s="26"/>
      <c r="B47" s="27"/>
      <c r="C47" s="27"/>
      <c r="D47" s="27"/>
      <c r="E47" s="27"/>
      <c r="F47" s="27"/>
      <c r="G47" s="27"/>
      <c r="H47" s="27"/>
      <c r="I47" s="27"/>
      <c r="J47" s="27"/>
      <c r="K47" s="27"/>
      <c r="L47" s="62"/>
      <c r="M47" s="27"/>
      <c r="N47" s="138"/>
    </row>
    <row r="48" spans="1:14" ht="15.75">
      <c r="A48" s="2"/>
      <c r="B48" s="5"/>
      <c r="C48" s="5"/>
      <c r="D48" s="5"/>
      <c r="E48" s="5"/>
      <c r="F48" s="5"/>
      <c r="G48" s="5"/>
      <c r="H48" s="5"/>
      <c r="I48" s="5"/>
      <c r="J48" s="5"/>
      <c r="K48" s="5"/>
      <c r="L48" s="63"/>
      <c r="M48" s="5"/>
      <c r="N48" s="138"/>
    </row>
    <row r="49" spans="1:14" ht="15.75">
      <c r="A49" s="8"/>
      <c r="B49" s="64" t="s">
        <v>32</v>
      </c>
      <c r="C49" s="16"/>
      <c r="D49" s="10"/>
      <c r="E49" s="10"/>
      <c r="F49" s="10"/>
      <c r="G49" s="10"/>
      <c r="H49" s="10"/>
      <c r="I49" s="10"/>
      <c r="J49" s="10"/>
      <c r="K49" s="10"/>
      <c r="L49" s="65"/>
      <c r="M49" s="10"/>
      <c r="N49" s="138"/>
    </row>
    <row r="50" spans="1:14" ht="15.75">
      <c r="A50" s="8"/>
      <c r="B50" s="16"/>
      <c r="C50" s="16"/>
      <c r="D50" s="10"/>
      <c r="E50" s="10"/>
      <c r="F50" s="10"/>
      <c r="G50" s="10"/>
      <c r="H50" s="10"/>
      <c r="I50" s="10"/>
      <c r="J50" s="10"/>
      <c r="K50" s="10"/>
      <c r="L50" s="65"/>
      <c r="M50" s="10"/>
      <c r="N50" s="138"/>
    </row>
    <row r="51" spans="1:14" ht="63">
      <c r="A51" s="8"/>
      <c r="B51" s="66" t="s">
        <v>33</v>
      </c>
      <c r="C51" s="67" t="s">
        <v>138</v>
      </c>
      <c r="D51" s="67" t="s">
        <v>147</v>
      </c>
      <c r="E51" s="67"/>
      <c r="F51" s="67" t="s">
        <v>156</v>
      </c>
      <c r="G51" s="67"/>
      <c r="H51" s="67" t="s">
        <v>164</v>
      </c>
      <c r="I51" s="67"/>
      <c r="J51" s="67" t="s">
        <v>174</v>
      </c>
      <c r="K51" s="67"/>
      <c r="L51" s="68" t="s">
        <v>188</v>
      </c>
      <c r="M51" s="10"/>
      <c r="N51" s="138"/>
    </row>
    <row r="52" spans="1:14" ht="15.75">
      <c r="A52" s="26"/>
      <c r="B52" s="27" t="s">
        <v>34</v>
      </c>
      <c r="C52" s="69">
        <v>132263</v>
      </c>
      <c r="D52" s="70">
        <v>23287</v>
      </c>
      <c r="E52" s="69"/>
      <c r="F52" s="69">
        <f>1751+51</f>
        <v>1802</v>
      </c>
      <c r="G52" s="69"/>
      <c r="H52" s="69">
        <v>0</v>
      </c>
      <c r="I52" s="69"/>
      <c r="J52" s="69">
        <v>0</v>
      </c>
      <c r="K52" s="69"/>
      <c r="L52" s="70">
        <f>D52-F52+H52-J52</f>
        <v>21485</v>
      </c>
      <c r="M52" s="27"/>
      <c r="N52" s="138"/>
    </row>
    <row r="53" spans="1:14" ht="15.75">
      <c r="A53" s="26"/>
      <c r="B53" s="27" t="s">
        <v>35</v>
      </c>
      <c r="C53" s="69">
        <v>0</v>
      </c>
      <c r="D53" s="69">
        <v>0</v>
      </c>
      <c r="E53" s="69"/>
      <c r="F53" s="69">
        <v>0</v>
      </c>
      <c r="G53" s="69"/>
      <c r="H53" s="69">
        <v>0</v>
      </c>
      <c r="I53" s="69"/>
      <c r="J53" s="69">
        <v>0</v>
      </c>
      <c r="K53" s="69"/>
      <c r="L53" s="70">
        <f>D53-F53</f>
        <v>0</v>
      </c>
      <c r="M53" s="27"/>
      <c r="N53" s="138"/>
    </row>
    <row r="54" spans="1:14" ht="15.75">
      <c r="A54" s="26"/>
      <c r="B54" s="27"/>
      <c r="C54" s="69"/>
      <c r="D54" s="69"/>
      <c r="E54" s="69"/>
      <c r="F54" s="69"/>
      <c r="G54" s="69"/>
      <c r="H54" s="69"/>
      <c r="I54" s="69"/>
      <c r="J54" s="69"/>
      <c r="K54" s="69"/>
      <c r="L54" s="70"/>
      <c r="M54" s="27"/>
      <c r="N54" s="138"/>
    </row>
    <row r="55" spans="1:14" ht="15.75">
      <c r="A55" s="26"/>
      <c r="B55" s="27" t="s">
        <v>36</v>
      </c>
      <c r="C55" s="69">
        <f>SUM(C52:C54)</f>
        <v>132263</v>
      </c>
      <c r="D55" s="69">
        <f>SUM(D52:D54)</f>
        <v>23287</v>
      </c>
      <c r="E55" s="69"/>
      <c r="F55" s="69">
        <f>SUM(F52:F54)</f>
        <v>1802</v>
      </c>
      <c r="G55" s="69"/>
      <c r="H55" s="69">
        <f>SUM(H52:H54)</f>
        <v>0</v>
      </c>
      <c r="I55" s="69"/>
      <c r="J55" s="69">
        <f>SUM(J52:J54)</f>
        <v>0</v>
      </c>
      <c r="K55" s="69"/>
      <c r="L55" s="71">
        <f>SUM(L52:L54)</f>
        <v>21485</v>
      </c>
      <c r="M55" s="27"/>
      <c r="N55" s="138"/>
    </row>
    <row r="56" spans="1:14" ht="15.75">
      <c r="A56" s="26"/>
      <c r="B56" s="27"/>
      <c r="C56" s="69"/>
      <c r="D56" s="69"/>
      <c r="E56" s="69"/>
      <c r="F56" s="69"/>
      <c r="G56" s="69"/>
      <c r="H56" s="69"/>
      <c r="I56" s="69"/>
      <c r="J56" s="69"/>
      <c r="K56" s="69"/>
      <c r="L56" s="71"/>
      <c r="M56" s="27"/>
      <c r="N56" s="138"/>
    </row>
    <row r="57" spans="1:14" ht="15.75">
      <c r="A57" s="8"/>
      <c r="B57" s="12" t="s">
        <v>37</v>
      </c>
      <c r="C57" s="72"/>
      <c r="D57" s="72"/>
      <c r="E57" s="72"/>
      <c r="F57" s="72"/>
      <c r="G57" s="72"/>
      <c r="H57" s="72"/>
      <c r="I57" s="72"/>
      <c r="J57" s="72"/>
      <c r="K57" s="72"/>
      <c r="L57" s="73"/>
      <c r="M57" s="10"/>
      <c r="N57" s="138"/>
    </row>
    <row r="58" spans="1:14" ht="15.75">
      <c r="A58" s="8"/>
      <c r="B58" s="10"/>
      <c r="C58" s="72"/>
      <c r="D58" s="72"/>
      <c r="E58" s="72"/>
      <c r="F58" s="72"/>
      <c r="G58" s="72"/>
      <c r="H58" s="72"/>
      <c r="I58" s="72"/>
      <c r="J58" s="72"/>
      <c r="K58" s="72"/>
      <c r="L58" s="73"/>
      <c r="M58" s="10"/>
      <c r="N58" s="138"/>
    </row>
    <row r="59" spans="1:14" ht="15.75">
      <c r="A59" s="26"/>
      <c r="B59" s="27" t="s">
        <v>34</v>
      </c>
      <c r="C59" s="69"/>
      <c r="D59" s="69"/>
      <c r="E59" s="69"/>
      <c r="F59" s="69"/>
      <c r="G59" s="69"/>
      <c r="H59" s="69"/>
      <c r="I59" s="69"/>
      <c r="J59" s="69"/>
      <c r="K59" s="69"/>
      <c r="L59" s="71"/>
      <c r="M59" s="27"/>
      <c r="N59" s="138"/>
    </row>
    <row r="60" spans="1:14" ht="15.75">
      <c r="A60" s="26"/>
      <c r="B60" s="27" t="s">
        <v>35</v>
      </c>
      <c r="C60" s="69"/>
      <c r="D60" s="69"/>
      <c r="E60" s="69"/>
      <c r="F60" s="69"/>
      <c r="G60" s="69"/>
      <c r="H60" s="69"/>
      <c r="I60" s="69"/>
      <c r="J60" s="69"/>
      <c r="K60" s="69"/>
      <c r="L60" s="71"/>
      <c r="M60" s="27"/>
      <c r="N60" s="138"/>
    </row>
    <row r="61" spans="1:14" ht="15.75">
      <c r="A61" s="26"/>
      <c r="B61" s="27"/>
      <c r="C61" s="69"/>
      <c r="D61" s="69"/>
      <c r="E61" s="69"/>
      <c r="F61" s="69"/>
      <c r="G61" s="69"/>
      <c r="H61" s="69"/>
      <c r="I61" s="69"/>
      <c r="J61" s="69"/>
      <c r="K61" s="69"/>
      <c r="L61" s="71"/>
      <c r="M61" s="27"/>
      <c r="N61" s="138"/>
    </row>
    <row r="62" spans="1:14" ht="15.75">
      <c r="A62" s="26"/>
      <c r="B62" s="27" t="s">
        <v>36</v>
      </c>
      <c r="C62" s="69"/>
      <c r="D62" s="69"/>
      <c r="E62" s="69"/>
      <c r="F62" s="69"/>
      <c r="G62" s="69"/>
      <c r="H62" s="69"/>
      <c r="I62" s="69"/>
      <c r="J62" s="69"/>
      <c r="K62" s="69"/>
      <c r="L62" s="69"/>
      <c r="M62" s="27"/>
      <c r="N62" s="138"/>
    </row>
    <row r="63" spans="1:14" ht="15.75">
      <c r="A63" s="26"/>
      <c r="B63" s="27"/>
      <c r="C63" s="69"/>
      <c r="D63" s="69"/>
      <c r="E63" s="69"/>
      <c r="F63" s="69"/>
      <c r="G63" s="69"/>
      <c r="H63" s="69"/>
      <c r="I63" s="69"/>
      <c r="J63" s="69"/>
      <c r="K63" s="69"/>
      <c r="L63" s="69"/>
      <c r="M63" s="27"/>
      <c r="N63" s="138"/>
    </row>
    <row r="64" spans="1:14" ht="15.75">
      <c r="A64" s="26"/>
      <c r="B64" s="27" t="s">
        <v>38</v>
      </c>
      <c r="C64" s="69"/>
      <c r="D64" s="69">
        <v>0</v>
      </c>
      <c r="E64" s="69"/>
      <c r="F64" s="69"/>
      <c r="G64" s="69"/>
      <c r="H64" s="69"/>
      <c r="I64" s="69"/>
      <c r="J64" s="69"/>
      <c r="K64" s="69"/>
      <c r="L64" s="70">
        <f>D64-F64+H64-J64</f>
        <v>0</v>
      </c>
      <c r="M64" s="27"/>
      <c r="N64" s="138"/>
    </row>
    <row r="65" spans="1:14" ht="15.75">
      <c r="A65" s="26"/>
      <c r="B65" s="27" t="s">
        <v>39</v>
      </c>
      <c r="C65" s="69">
        <v>2737</v>
      </c>
      <c r="D65" s="69">
        <v>0</v>
      </c>
      <c r="E65" s="69"/>
      <c r="F65" s="69"/>
      <c r="G65" s="69"/>
      <c r="H65" s="69"/>
      <c r="I65" s="69"/>
      <c r="J65" s="69"/>
      <c r="K65" s="69"/>
      <c r="L65" s="71">
        <v>0</v>
      </c>
      <c r="M65" s="27"/>
      <c r="N65" s="138"/>
    </row>
    <row r="66" spans="1:14" ht="15.75">
      <c r="A66" s="26"/>
      <c r="B66" s="27" t="s">
        <v>40</v>
      </c>
      <c r="C66" s="69">
        <v>0</v>
      </c>
      <c r="D66" s="69">
        <v>22</v>
      </c>
      <c r="E66" s="69"/>
      <c r="F66" s="69"/>
      <c r="G66" s="69"/>
      <c r="H66" s="69"/>
      <c r="I66" s="69"/>
      <c r="J66" s="69"/>
      <c r="K66" s="69"/>
      <c r="L66" s="71">
        <v>51</v>
      </c>
      <c r="M66" s="27"/>
      <c r="N66" s="138"/>
    </row>
    <row r="67" spans="1:14" ht="15.75">
      <c r="A67" s="26"/>
      <c r="B67" s="27" t="s">
        <v>41</v>
      </c>
      <c r="C67" s="71">
        <f>SUM(C55:C66)</f>
        <v>135000</v>
      </c>
      <c r="D67" s="71">
        <f>SUM(D55:D66)</f>
        <v>23309</v>
      </c>
      <c r="E67" s="69"/>
      <c r="F67" s="71"/>
      <c r="G67" s="69"/>
      <c r="H67" s="71"/>
      <c r="I67" s="69"/>
      <c r="J67" s="71"/>
      <c r="K67" s="69"/>
      <c r="L67" s="71">
        <f>SUM(L55:L66)</f>
        <v>21536</v>
      </c>
      <c r="M67" s="27"/>
      <c r="N67" s="138"/>
    </row>
    <row r="68" spans="1:14" ht="15.75">
      <c r="A68" s="26"/>
      <c r="B68" s="27"/>
      <c r="C68" s="69"/>
      <c r="D68" s="69"/>
      <c r="E68" s="69"/>
      <c r="F68" s="69"/>
      <c r="G68" s="69"/>
      <c r="H68" s="69"/>
      <c r="I68" s="69"/>
      <c r="J68" s="69"/>
      <c r="K68" s="69"/>
      <c r="L68" s="71"/>
      <c r="M68" s="27"/>
      <c r="N68" s="138"/>
    </row>
    <row r="69" spans="1:14" ht="15.75">
      <c r="A69" s="26"/>
      <c r="B69" s="27"/>
      <c r="C69" s="27"/>
      <c r="D69" s="27"/>
      <c r="E69" s="27"/>
      <c r="F69" s="27"/>
      <c r="G69" s="27"/>
      <c r="H69" s="27"/>
      <c r="I69" s="27"/>
      <c r="J69" s="27"/>
      <c r="K69" s="27"/>
      <c r="L69" s="27"/>
      <c r="M69" s="27"/>
      <c r="N69" s="138"/>
    </row>
    <row r="70" spans="1:14" ht="15.75">
      <c r="A70" s="8"/>
      <c r="B70" s="64" t="s">
        <v>42</v>
      </c>
      <c r="C70" s="17"/>
      <c r="D70" s="17"/>
      <c r="E70" s="17"/>
      <c r="F70" s="17"/>
      <c r="G70" s="17"/>
      <c r="H70" s="17"/>
      <c r="I70" s="20"/>
      <c r="J70" s="20" t="s">
        <v>175</v>
      </c>
      <c r="K70" s="20"/>
      <c r="L70" s="20" t="s">
        <v>189</v>
      </c>
      <c r="M70" s="17"/>
      <c r="N70" s="138"/>
    </row>
    <row r="71" spans="1:14" ht="15.75">
      <c r="A71" s="26"/>
      <c r="B71" s="27" t="s">
        <v>43</v>
      </c>
      <c r="C71" s="27"/>
      <c r="D71" s="27"/>
      <c r="E71" s="27"/>
      <c r="F71" s="27"/>
      <c r="G71" s="27"/>
      <c r="H71" s="27"/>
      <c r="I71" s="27"/>
      <c r="J71" s="69">
        <v>0</v>
      </c>
      <c r="K71" s="27"/>
      <c r="L71" s="70">
        <v>0</v>
      </c>
      <c r="M71" s="27"/>
      <c r="N71" s="138"/>
    </row>
    <row r="72" spans="1:14" ht="15.75">
      <c r="A72" s="26"/>
      <c r="B72" s="27" t="s">
        <v>44</v>
      </c>
      <c r="C72" s="53" t="s">
        <v>139</v>
      </c>
      <c r="D72" s="76">
        <f>L46</f>
        <v>37153</v>
      </c>
      <c r="E72" s="27"/>
      <c r="F72" s="27"/>
      <c r="G72" s="27"/>
      <c r="H72" s="27"/>
      <c r="I72" s="27"/>
      <c r="J72" s="69">
        <f>1802+22-51</f>
        <v>1773</v>
      </c>
      <c r="K72" s="27"/>
      <c r="L72" s="70"/>
      <c r="M72" s="27"/>
      <c r="N72" s="138"/>
    </row>
    <row r="73" spans="1:14" ht="15.75">
      <c r="A73" s="26"/>
      <c r="B73" s="27" t="s">
        <v>45</v>
      </c>
      <c r="C73" s="27"/>
      <c r="D73" s="27"/>
      <c r="E73" s="27"/>
      <c r="F73" s="27"/>
      <c r="G73" s="27"/>
      <c r="H73" s="27"/>
      <c r="I73" s="27"/>
      <c r="J73" s="69"/>
      <c r="K73" s="27"/>
      <c r="L73" s="70">
        <f>483-5+177+30+51-164-25+1</f>
        <v>548</v>
      </c>
      <c r="M73" s="27"/>
      <c r="N73" s="138"/>
    </row>
    <row r="74" spans="1:14" ht="15.75">
      <c r="A74" s="26"/>
      <c r="B74" s="27" t="s">
        <v>46</v>
      </c>
      <c r="C74" s="27"/>
      <c r="D74" s="27"/>
      <c r="E74" s="27"/>
      <c r="F74" s="27"/>
      <c r="G74" s="27"/>
      <c r="H74" s="27"/>
      <c r="I74" s="27"/>
      <c r="J74" s="69"/>
      <c r="K74" s="27"/>
      <c r="L74" s="70">
        <v>0</v>
      </c>
      <c r="M74" s="27"/>
      <c r="N74" s="138"/>
    </row>
    <row r="75" spans="1:14" ht="15.75">
      <c r="A75" s="26"/>
      <c r="B75" s="27" t="s">
        <v>47</v>
      </c>
      <c r="C75" s="27"/>
      <c r="D75" s="27"/>
      <c r="E75" s="27"/>
      <c r="F75" s="27"/>
      <c r="G75" s="27"/>
      <c r="H75" s="27"/>
      <c r="I75" s="27"/>
      <c r="J75" s="69">
        <f>SUM(J71:J74)</f>
        <v>1773</v>
      </c>
      <c r="K75" s="27"/>
      <c r="L75" s="71">
        <f>SUM(L71:L74)</f>
        <v>548</v>
      </c>
      <c r="M75" s="27"/>
      <c r="N75" s="138"/>
    </row>
    <row r="76" spans="1:14" ht="15.75">
      <c r="A76" s="26"/>
      <c r="B76" s="27" t="s">
        <v>48</v>
      </c>
      <c r="C76" s="27"/>
      <c r="D76" s="27"/>
      <c r="E76" s="27"/>
      <c r="F76" s="27"/>
      <c r="G76" s="27"/>
      <c r="H76" s="27"/>
      <c r="I76" s="27"/>
      <c r="J76" s="69">
        <v>0</v>
      </c>
      <c r="K76" s="27"/>
      <c r="L76" s="70">
        <v>0</v>
      </c>
      <c r="M76" s="27"/>
      <c r="N76" s="138"/>
    </row>
    <row r="77" spans="1:14" ht="15.75">
      <c r="A77" s="26"/>
      <c r="B77" s="27" t="s">
        <v>49</v>
      </c>
      <c r="C77" s="27"/>
      <c r="D77" s="27"/>
      <c r="E77" s="27"/>
      <c r="F77" s="27"/>
      <c r="G77" s="27"/>
      <c r="H77" s="27"/>
      <c r="I77" s="27"/>
      <c r="J77" s="69">
        <f>J75+J76</f>
        <v>1773</v>
      </c>
      <c r="K77" s="27"/>
      <c r="L77" s="71">
        <f>L75+L76</f>
        <v>548</v>
      </c>
      <c r="M77" s="27"/>
      <c r="N77" s="138"/>
    </row>
    <row r="78" spans="1:14" ht="15.75">
      <c r="A78" s="26"/>
      <c r="B78" s="77" t="s">
        <v>50</v>
      </c>
      <c r="C78" s="78"/>
      <c r="D78" s="27"/>
      <c r="E78" s="27"/>
      <c r="F78" s="27"/>
      <c r="G78" s="27"/>
      <c r="H78" s="27"/>
      <c r="I78" s="27"/>
      <c r="J78" s="69"/>
      <c r="K78" s="27"/>
      <c r="L78" s="70"/>
      <c r="M78" s="27"/>
      <c r="N78" s="138"/>
    </row>
    <row r="79" spans="1:14" ht="15.75">
      <c r="A79" s="26">
        <v>1</v>
      </c>
      <c r="B79" s="27" t="s">
        <v>51</v>
      </c>
      <c r="C79" s="27"/>
      <c r="D79" s="27"/>
      <c r="E79" s="27"/>
      <c r="F79" s="27"/>
      <c r="G79" s="27"/>
      <c r="H79" s="27"/>
      <c r="I79" s="27"/>
      <c r="J79" s="27"/>
      <c r="K79" s="27"/>
      <c r="L79" s="70">
        <v>0</v>
      </c>
      <c r="M79" s="27"/>
      <c r="N79" s="138"/>
    </row>
    <row r="80" spans="1:14" ht="15.75">
      <c r="A80" s="26">
        <v>2</v>
      </c>
      <c r="B80" s="27" t="s">
        <v>52</v>
      </c>
      <c r="C80" s="27"/>
      <c r="D80" s="27"/>
      <c r="E80" s="27"/>
      <c r="F80" s="27"/>
      <c r="G80" s="27"/>
      <c r="H80" s="27"/>
      <c r="I80" s="27"/>
      <c r="J80" s="27"/>
      <c r="K80" s="27"/>
      <c r="L80" s="70">
        <v>-4</v>
      </c>
      <c r="M80" s="27"/>
      <c r="N80" s="138"/>
    </row>
    <row r="81" spans="1:14" ht="15.75">
      <c r="A81" s="26">
        <v>3</v>
      </c>
      <c r="B81" s="27" t="s">
        <v>53</v>
      </c>
      <c r="C81" s="27"/>
      <c r="D81" s="27"/>
      <c r="E81" s="27"/>
      <c r="F81" s="27"/>
      <c r="G81" s="27"/>
      <c r="H81" s="27"/>
      <c r="I81" s="27"/>
      <c r="J81" s="27"/>
      <c r="K81" s="27"/>
      <c r="L81" s="70">
        <v>-19</v>
      </c>
      <c r="M81" s="27"/>
      <c r="N81" s="138"/>
    </row>
    <row r="82" spans="1:14" ht="15.75">
      <c r="A82" s="26">
        <v>4</v>
      </c>
      <c r="B82" s="27" t="s">
        <v>54</v>
      </c>
      <c r="C82" s="27"/>
      <c r="D82" s="27"/>
      <c r="E82" s="27"/>
      <c r="F82" s="27"/>
      <c r="G82" s="27"/>
      <c r="H82" s="27"/>
      <c r="I82" s="27"/>
      <c r="J82" s="27"/>
      <c r="K82" s="27"/>
      <c r="L82" s="70">
        <v>0</v>
      </c>
      <c r="M82" s="27"/>
      <c r="N82" s="138"/>
    </row>
    <row r="83" spans="1:14" ht="15.75">
      <c r="A83" s="26">
        <v>5</v>
      </c>
      <c r="B83" s="27" t="s">
        <v>55</v>
      </c>
      <c r="C83" s="27"/>
      <c r="D83" s="27"/>
      <c r="E83" s="27"/>
      <c r="F83" s="27"/>
      <c r="G83" s="27"/>
      <c r="H83" s="27"/>
      <c r="I83" s="27"/>
      <c r="J83" s="27"/>
      <c r="K83" s="27"/>
      <c r="L83" s="70">
        <v>-310</v>
      </c>
      <c r="M83" s="27"/>
      <c r="N83" s="138"/>
    </row>
    <row r="84" spans="1:14" ht="15.75">
      <c r="A84" s="26">
        <v>6</v>
      </c>
      <c r="B84" s="27" t="s">
        <v>56</v>
      </c>
      <c r="C84" s="27"/>
      <c r="D84" s="27"/>
      <c r="E84" s="27"/>
      <c r="F84" s="27"/>
      <c r="G84" s="27"/>
      <c r="H84" s="27"/>
      <c r="I84" s="27"/>
      <c r="J84" s="27"/>
      <c r="K84" s="27"/>
      <c r="L84" s="70">
        <v>-3</v>
      </c>
      <c r="M84" s="27"/>
      <c r="N84" s="138"/>
    </row>
    <row r="85" spans="1:14" ht="15.75">
      <c r="A85" s="26">
        <v>7</v>
      </c>
      <c r="B85" s="27" t="s">
        <v>57</v>
      </c>
      <c r="C85" s="27"/>
      <c r="D85" s="27"/>
      <c r="E85" s="27"/>
      <c r="F85" s="27"/>
      <c r="G85" s="27"/>
      <c r="H85" s="27"/>
      <c r="I85" s="27"/>
      <c r="J85" s="27"/>
      <c r="K85" s="27"/>
      <c r="L85" s="70">
        <v>-18</v>
      </c>
      <c r="M85" s="27"/>
      <c r="N85" s="138"/>
    </row>
    <row r="86" spans="1:14" ht="15.75">
      <c r="A86" s="26">
        <v>8</v>
      </c>
      <c r="B86" s="27" t="s">
        <v>58</v>
      </c>
      <c r="C86" s="27"/>
      <c r="D86" s="27"/>
      <c r="E86" s="27"/>
      <c r="F86" s="27"/>
      <c r="G86" s="27"/>
      <c r="H86" s="27"/>
      <c r="I86" s="27"/>
      <c r="J86" s="27"/>
      <c r="K86" s="27"/>
      <c r="L86" s="70">
        <v>0</v>
      </c>
      <c r="M86" s="27"/>
      <c r="N86" s="138"/>
    </row>
    <row r="87" spans="1:14" ht="15.75">
      <c r="A87" s="26">
        <v>9</v>
      </c>
      <c r="B87" s="27" t="s">
        <v>59</v>
      </c>
      <c r="C87" s="27"/>
      <c r="D87" s="27"/>
      <c r="E87" s="27"/>
      <c r="F87" s="27"/>
      <c r="G87" s="27"/>
      <c r="H87" s="27"/>
      <c r="I87" s="27"/>
      <c r="J87" s="27"/>
      <c r="K87" s="27"/>
      <c r="L87" s="70">
        <v>-51</v>
      </c>
      <c r="M87" s="27"/>
      <c r="N87" s="138"/>
    </row>
    <row r="88" spans="1:14" ht="15.75">
      <c r="A88" s="26">
        <v>10</v>
      </c>
      <c r="B88" s="27" t="s">
        <v>60</v>
      </c>
      <c r="C88" s="27"/>
      <c r="D88" s="27"/>
      <c r="E88" s="27"/>
      <c r="F88" s="27"/>
      <c r="G88" s="27"/>
      <c r="H88" s="27"/>
      <c r="I88" s="27"/>
      <c r="J88" s="27"/>
      <c r="K88" s="27"/>
      <c r="L88" s="70">
        <v>0</v>
      </c>
      <c r="M88" s="27"/>
      <c r="N88" s="138"/>
    </row>
    <row r="89" spans="1:14" ht="15.75">
      <c r="A89" s="26">
        <v>11</v>
      </c>
      <c r="B89" s="27" t="s">
        <v>61</v>
      </c>
      <c r="C89" s="27"/>
      <c r="D89" s="27"/>
      <c r="E89" s="27"/>
      <c r="F89" s="27"/>
      <c r="G89" s="27"/>
      <c r="H89" s="27"/>
      <c r="I89" s="27"/>
      <c r="J89" s="27"/>
      <c r="K89" s="27"/>
      <c r="L89" s="70">
        <v>0</v>
      </c>
      <c r="M89" s="27"/>
      <c r="N89" s="138"/>
    </row>
    <row r="90" spans="1:14" ht="15.75">
      <c r="A90" s="26">
        <v>12</v>
      </c>
      <c r="B90" s="27" t="s">
        <v>62</v>
      </c>
      <c r="C90" s="27"/>
      <c r="D90" s="27"/>
      <c r="E90" s="27"/>
      <c r="F90" s="27"/>
      <c r="G90" s="27"/>
      <c r="H90" s="27"/>
      <c r="I90" s="27"/>
      <c r="J90" s="27"/>
      <c r="K90" s="27"/>
      <c r="L90" s="70">
        <f>-L77-SUM(L80:L89)</f>
        <v>-143</v>
      </c>
      <c r="M90" s="27"/>
      <c r="N90" s="138"/>
    </row>
    <row r="91" spans="1:14" ht="15.75">
      <c r="A91" s="26"/>
      <c r="B91" s="77" t="s">
        <v>63</v>
      </c>
      <c r="C91" s="78"/>
      <c r="D91" s="27"/>
      <c r="E91" s="27"/>
      <c r="F91" s="27"/>
      <c r="G91" s="27"/>
      <c r="H91" s="27"/>
      <c r="I91" s="27"/>
      <c r="J91" s="27"/>
      <c r="K91" s="27"/>
      <c r="L91" s="79"/>
      <c r="M91" s="27"/>
      <c r="N91" s="138"/>
    </row>
    <row r="92" spans="1:14" ht="15.75">
      <c r="A92" s="26"/>
      <c r="B92" s="27" t="s">
        <v>64</v>
      </c>
      <c r="C92" s="78"/>
      <c r="D92" s="27"/>
      <c r="E92" s="27"/>
      <c r="F92" s="27"/>
      <c r="G92" s="27"/>
      <c r="H92" s="27"/>
      <c r="I92" s="27"/>
      <c r="J92" s="69">
        <v>0</v>
      </c>
      <c r="K92" s="69"/>
      <c r="L92" s="70"/>
      <c r="M92" s="27"/>
      <c r="N92" s="138"/>
    </row>
    <row r="93" spans="1:14" ht="15.75">
      <c r="A93" s="26"/>
      <c r="B93" s="27" t="s">
        <v>65</v>
      </c>
      <c r="C93" s="27"/>
      <c r="D93" s="27"/>
      <c r="E93" s="27"/>
      <c r="F93" s="27"/>
      <c r="G93" s="27"/>
      <c r="H93" s="27"/>
      <c r="I93" s="27"/>
      <c r="J93" s="69">
        <v>0</v>
      </c>
      <c r="K93" s="69"/>
      <c r="L93" s="70"/>
      <c r="M93" s="27"/>
      <c r="N93" s="138"/>
    </row>
    <row r="94" spans="1:14" ht="15.75">
      <c r="A94" s="26"/>
      <c r="B94" s="27" t="s">
        <v>66</v>
      </c>
      <c r="C94" s="27"/>
      <c r="D94" s="27"/>
      <c r="E94" s="27"/>
      <c r="F94" s="27"/>
      <c r="G94" s="27"/>
      <c r="H94" s="27"/>
      <c r="I94" s="27"/>
      <c r="J94" s="69">
        <v>-1684</v>
      </c>
      <c r="K94" s="69"/>
      <c r="L94" s="70"/>
      <c r="M94" s="27"/>
      <c r="N94" s="138"/>
    </row>
    <row r="95" spans="1:14" ht="15.75">
      <c r="A95" s="26"/>
      <c r="B95" s="27" t="s">
        <v>67</v>
      </c>
      <c r="C95" s="27"/>
      <c r="D95" s="27"/>
      <c r="E95" s="27"/>
      <c r="F95" s="27"/>
      <c r="G95" s="27"/>
      <c r="H95" s="27"/>
      <c r="I95" s="27"/>
      <c r="J95" s="69">
        <v>-89</v>
      </c>
      <c r="K95" s="69"/>
      <c r="L95" s="70"/>
      <c r="M95" s="27"/>
      <c r="N95" s="138"/>
    </row>
    <row r="96" spans="1:14" ht="15.75">
      <c r="A96" s="26"/>
      <c r="B96" s="27" t="s">
        <v>68</v>
      </c>
      <c r="C96" s="27"/>
      <c r="D96" s="27"/>
      <c r="E96" s="27"/>
      <c r="F96" s="27"/>
      <c r="G96" s="27"/>
      <c r="H96" s="27"/>
      <c r="I96" s="27"/>
      <c r="J96" s="69">
        <f>SUM(J78:J95)</f>
        <v>-1773</v>
      </c>
      <c r="K96" s="69"/>
      <c r="L96" s="69">
        <f>SUM(L78:L95)</f>
        <v>-548</v>
      </c>
      <c r="M96" s="27"/>
      <c r="N96" s="138"/>
    </row>
    <row r="97" spans="1:14" ht="15.75">
      <c r="A97" s="26"/>
      <c r="B97" s="27" t="s">
        <v>69</v>
      </c>
      <c r="C97" s="27"/>
      <c r="D97" s="27"/>
      <c r="E97" s="27"/>
      <c r="F97" s="27"/>
      <c r="G97" s="27"/>
      <c r="H97" s="27"/>
      <c r="I97" s="27"/>
      <c r="J97" s="69">
        <f>J77+J96</f>
        <v>0</v>
      </c>
      <c r="K97" s="69"/>
      <c r="L97" s="69">
        <f>L77+L96</f>
        <v>0</v>
      </c>
      <c r="M97" s="27"/>
      <c r="N97" s="138"/>
    </row>
    <row r="98" spans="1:14" ht="15.75">
      <c r="A98" s="2"/>
      <c r="B98" s="80" t="s">
        <v>70</v>
      </c>
      <c r="C98" s="81"/>
      <c r="D98" s="5"/>
      <c r="E98" s="5"/>
      <c r="F98" s="5"/>
      <c r="G98" s="5"/>
      <c r="H98" s="5"/>
      <c r="I98" s="5"/>
      <c r="J98" s="5"/>
      <c r="K98" s="5"/>
      <c r="L98" s="63"/>
      <c r="M98" s="5"/>
      <c r="N98" s="138"/>
    </row>
    <row r="99" spans="1:14" ht="15.75">
      <c r="A99" s="8"/>
      <c r="B99" s="22"/>
      <c r="C99" s="16"/>
      <c r="D99" s="10"/>
      <c r="E99" s="10"/>
      <c r="F99" s="10"/>
      <c r="G99" s="10"/>
      <c r="H99" s="10"/>
      <c r="I99" s="10"/>
      <c r="J99" s="10"/>
      <c r="K99" s="10"/>
      <c r="L99" s="65"/>
      <c r="M99" s="10"/>
      <c r="N99" s="138"/>
    </row>
    <row r="100" spans="1:14" ht="15.75">
      <c r="A100" s="8"/>
      <c r="B100" s="82" t="s">
        <v>71</v>
      </c>
      <c r="C100" s="16"/>
      <c r="D100" s="10"/>
      <c r="E100" s="10"/>
      <c r="F100" s="10"/>
      <c r="G100" s="10"/>
      <c r="H100" s="10"/>
      <c r="I100" s="10"/>
      <c r="J100" s="10"/>
      <c r="K100" s="10"/>
      <c r="L100" s="65"/>
      <c r="M100" s="10"/>
      <c r="N100" s="138"/>
    </row>
    <row r="101" spans="1:14" ht="15.75">
      <c r="A101" s="26"/>
      <c r="B101" s="27" t="s">
        <v>72</v>
      </c>
      <c r="C101" s="27"/>
      <c r="D101" s="27"/>
      <c r="E101" s="27"/>
      <c r="F101" s="27"/>
      <c r="G101" s="27"/>
      <c r="H101" s="27"/>
      <c r="I101" s="27"/>
      <c r="J101" s="27"/>
      <c r="K101" s="27"/>
      <c r="L101" s="70">
        <v>1350</v>
      </c>
      <c r="M101" s="27"/>
      <c r="N101" s="138"/>
    </row>
    <row r="102" spans="1:14" ht="15.75">
      <c r="A102" s="26"/>
      <c r="B102" s="27" t="s">
        <v>73</v>
      </c>
      <c r="C102" s="27"/>
      <c r="D102" s="27"/>
      <c r="E102" s="27"/>
      <c r="F102" s="27"/>
      <c r="G102" s="27"/>
      <c r="H102" s="27"/>
      <c r="I102" s="27"/>
      <c r="J102" s="27"/>
      <c r="K102" s="27"/>
      <c r="L102" s="70">
        <v>2295</v>
      </c>
      <c r="M102" s="27"/>
      <c r="N102" s="138"/>
    </row>
    <row r="103" spans="1:14" ht="15.75">
      <c r="A103" s="26"/>
      <c r="B103" s="27" t="s">
        <v>74</v>
      </c>
      <c r="C103" s="27"/>
      <c r="D103" s="27"/>
      <c r="E103" s="27"/>
      <c r="F103" s="27"/>
      <c r="G103" s="27"/>
      <c r="H103" s="27"/>
      <c r="I103" s="27"/>
      <c r="J103" s="27"/>
      <c r="K103" s="27"/>
      <c r="L103" s="70">
        <v>0</v>
      </c>
      <c r="M103" s="27"/>
      <c r="N103" s="138"/>
    </row>
    <row r="104" spans="1:14" ht="15.75">
      <c r="A104" s="26"/>
      <c r="B104" s="27" t="s">
        <v>75</v>
      </c>
      <c r="C104" s="27"/>
      <c r="D104" s="27"/>
      <c r="E104" s="27"/>
      <c r="F104" s="27"/>
      <c r="G104" s="27"/>
      <c r="H104" s="27"/>
      <c r="I104" s="27"/>
      <c r="J104" s="27"/>
      <c r="K104" s="27"/>
      <c r="L104" s="70">
        <v>0</v>
      </c>
      <c r="M104" s="27"/>
      <c r="N104" s="138"/>
    </row>
    <row r="105" spans="1:14" ht="15.75">
      <c r="A105" s="26"/>
      <c r="B105" s="27" t="s">
        <v>76</v>
      </c>
      <c r="C105" s="27"/>
      <c r="D105" s="27"/>
      <c r="E105" s="27"/>
      <c r="F105" s="27"/>
      <c r="G105" s="27"/>
      <c r="H105" s="27"/>
      <c r="I105" s="27"/>
      <c r="J105" s="27"/>
      <c r="K105" s="27"/>
      <c r="L105" s="70">
        <v>0</v>
      </c>
      <c r="M105" s="27"/>
      <c r="N105" s="138"/>
    </row>
    <row r="106" spans="1:14" ht="15.75">
      <c r="A106" s="26"/>
      <c r="B106" s="27" t="s">
        <v>55</v>
      </c>
      <c r="C106" s="27"/>
      <c r="D106" s="27"/>
      <c r="E106" s="27"/>
      <c r="F106" s="27"/>
      <c r="G106" s="27"/>
      <c r="H106" s="27"/>
      <c r="I106" s="27"/>
      <c r="J106" s="27"/>
      <c r="K106" s="27"/>
      <c r="L106" s="70">
        <v>0</v>
      </c>
      <c r="M106" s="27"/>
      <c r="N106" s="138"/>
    </row>
    <row r="107" spans="1:14" ht="15.75">
      <c r="A107" s="26"/>
      <c r="B107" s="27" t="s">
        <v>57</v>
      </c>
      <c r="C107" s="27"/>
      <c r="D107" s="27"/>
      <c r="E107" s="27"/>
      <c r="F107" s="27"/>
      <c r="G107" s="27"/>
      <c r="H107" s="27"/>
      <c r="I107" s="27"/>
      <c r="J107" s="27"/>
      <c r="K107" s="27"/>
      <c r="L107" s="70">
        <v>0</v>
      </c>
      <c r="M107" s="27"/>
      <c r="N107" s="138"/>
    </row>
    <row r="108" spans="1:14" ht="15.75">
      <c r="A108" s="26"/>
      <c r="B108" s="27" t="s">
        <v>77</v>
      </c>
      <c r="C108" s="27"/>
      <c r="D108" s="27"/>
      <c r="E108" s="27"/>
      <c r="F108" s="27"/>
      <c r="G108" s="27"/>
      <c r="H108" s="27"/>
      <c r="I108" s="27"/>
      <c r="J108" s="27"/>
      <c r="K108" s="27"/>
      <c r="L108" s="70">
        <f>SUM(L102:L106)</f>
        <v>2295</v>
      </c>
      <c r="M108" s="27"/>
      <c r="N108" s="138"/>
    </row>
    <row r="109" spans="1:14" ht="15.75">
      <c r="A109" s="26"/>
      <c r="B109" s="27"/>
      <c r="C109" s="27"/>
      <c r="D109" s="27"/>
      <c r="E109" s="27"/>
      <c r="F109" s="27"/>
      <c r="G109" s="27"/>
      <c r="H109" s="27"/>
      <c r="I109" s="27"/>
      <c r="J109" s="27"/>
      <c r="K109" s="27"/>
      <c r="L109" s="83"/>
      <c r="M109" s="27"/>
      <c r="N109" s="138"/>
    </row>
    <row r="110" spans="1:14" ht="15.75">
      <c r="A110" s="8"/>
      <c r="B110" s="82" t="s">
        <v>78</v>
      </c>
      <c r="C110" s="10"/>
      <c r="D110" s="10"/>
      <c r="E110" s="10"/>
      <c r="F110" s="10"/>
      <c r="G110" s="10"/>
      <c r="H110" s="10"/>
      <c r="I110" s="10"/>
      <c r="J110" s="10"/>
      <c r="K110" s="10"/>
      <c r="L110" s="65"/>
      <c r="M110" s="10"/>
      <c r="N110" s="138"/>
    </row>
    <row r="111" spans="1:14" ht="15.75">
      <c r="A111" s="26"/>
      <c r="B111" s="27" t="s">
        <v>79</v>
      </c>
      <c r="C111" s="27"/>
      <c r="D111" s="84"/>
      <c r="E111" s="27"/>
      <c r="F111" s="27"/>
      <c r="G111" s="27"/>
      <c r="H111" s="27"/>
      <c r="I111" s="27"/>
      <c r="J111" s="27"/>
      <c r="K111" s="27"/>
      <c r="L111" s="85" t="s">
        <v>177</v>
      </c>
      <c r="M111" s="27"/>
      <c r="N111" s="138"/>
    </row>
    <row r="112" spans="1:14" ht="15.75">
      <c r="A112" s="26"/>
      <c r="B112" s="27" t="s">
        <v>80</v>
      </c>
      <c r="C112" s="30"/>
      <c r="D112" s="30"/>
      <c r="E112" s="30"/>
      <c r="F112" s="30"/>
      <c r="G112" s="30"/>
      <c r="H112" s="30"/>
      <c r="I112" s="30"/>
      <c r="J112" s="30"/>
      <c r="K112" s="30"/>
      <c r="L112" s="85" t="s">
        <v>177</v>
      </c>
      <c r="M112" s="27"/>
      <c r="N112" s="138"/>
    </row>
    <row r="113" spans="1:14" ht="15.75">
      <c r="A113" s="26"/>
      <c r="B113" s="27" t="s">
        <v>81</v>
      </c>
      <c r="C113" s="27"/>
      <c r="D113" s="27"/>
      <c r="E113" s="27"/>
      <c r="F113" s="27"/>
      <c r="G113" s="27"/>
      <c r="H113" s="27"/>
      <c r="I113" s="27"/>
      <c r="J113" s="27"/>
      <c r="K113" s="27"/>
      <c r="L113" s="85" t="s">
        <v>177</v>
      </c>
      <c r="M113" s="27"/>
      <c r="N113" s="138"/>
    </row>
    <row r="114" spans="1:14" ht="15.75">
      <c r="A114" s="26"/>
      <c r="B114" s="27" t="s">
        <v>82</v>
      </c>
      <c r="C114" s="27"/>
      <c r="D114" s="27"/>
      <c r="E114" s="27"/>
      <c r="F114" s="27"/>
      <c r="G114" s="27"/>
      <c r="H114" s="27"/>
      <c r="I114" s="27"/>
      <c r="J114" s="27"/>
      <c r="K114" s="27"/>
      <c r="L114" s="85" t="s">
        <v>177</v>
      </c>
      <c r="M114" s="27"/>
      <c r="N114" s="138"/>
    </row>
    <row r="115" spans="1:14" ht="15.75">
      <c r="A115" s="26"/>
      <c r="B115" s="27"/>
      <c r="C115" s="27"/>
      <c r="D115" s="27"/>
      <c r="E115" s="27"/>
      <c r="F115" s="27"/>
      <c r="G115" s="27"/>
      <c r="H115" s="27"/>
      <c r="I115" s="27"/>
      <c r="J115" s="27"/>
      <c r="K115" s="27"/>
      <c r="L115" s="83"/>
      <c r="M115" s="27"/>
      <c r="N115" s="138"/>
    </row>
    <row r="116" spans="1:14" ht="15.75">
      <c r="A116" s="8"/>
      <c r="B116" s="82" t="s">
        <v>83</v>
      </c>
      <c r="C116" s="16"/>
      <c r="D116" s="10"/>
      <c r="E116" s="10"/>
      <c r="F116" s="10"/>
      <c r="G116" s="10"/>
      <c r="H116" s="10"/>
      <c r="I116" s="10"/>
      <c r="J116" s="10"/>
      <c r="K116" s="10"/>
      <c r="L116" s="86"/>
      <c r="M116" s="10"/>
      <c r="N116" s="138"/>
    </row>
    <row r="117" spans="1:14" ht="15.75">
      <c r="A117" s="26"/>
      <c r="B117" s="27" t="s">
        <v>84</v>
      </c>
      <c r="C117" s="27"/>
      <c r="D117" s="27"/>
      <c r="E117" s="27"/>
      <c r="F117" s="27"/>
      <c r="G117" s="27"/>
      <c r="H117" s="27"/>
      <c r="I117" s="27"/>
      <c r="J117" s="27"/>
      <c r="K117" s="27"/>
      <c r="L117" s="70">
        <v>0</v>
      </c>
      <c r="M117" s="27"/>
      <c r="N117" s="138"/>
    </row>
    <row r="118" spans="1:14" ht="15.75">
      <c r="A118" s="26"/>
      <c r="B118" s="27" t="s">
        <v>85</v>
      </c>
      <c r="C118" s="27"/>
      <c r="D118" s="27"/>
      <c r="E118" s="27"/>
      <c r="F118" s="27"/>
      <c r="G118" s="27"/>
      <c r="H118" s="27"/>
      <c r="I118" s="27"/>
      <c r="J118" s="27"/>
      <c r="K118" s="27"/>
      <c r="L118" s="70">
        <v>51</v>
      </c>
      <c r="M118" s="27"/>
      <c r="N118" s="138"/>
    </row>
    <row r="119" spans="1:14" ht="15.75">
      <c r="A119" s="26"/>
      <c r="B119" s="27" t="s">
        <v>86</v>
      </c>
      <c r="C119" s="27"/>
      <c r="D119" s="27"/>
      <c r="E119" s="27"/>
      <c r="F119" s="27"/>
      <c r="G119" s="27"/>
      <c r="H119" s="27"/>
      <c r="I119" s="27"/>
      <c r="J119" s="27"/>
      <c r="K119" s="27"/>
      <c r="L119" s="70">
        <f>L118+L117</f>
        <v>51</v>
      </c>
      <c r="M119" s="27"/>
      <c r="N119" s="138"/>
    </row>
    <row r="120" spans="1:14" ht="15.75">
      <c r="A120" s="26"/>
      <c r="B120" s="27" t="s">
        <v>87</v>
      </c>
      <c r="C120" s="27"/>
      <c r="D120" s="27"/>
      <c r="E120" s="27"/>
      <c r="F120" s="27"/>
      <c r="G120" s="27"/>
      <c r="H120" s="87"/>
      <c r="I120" s="27"/>
      <c r="J120" s="27"/>
      <c r="K120" s="27"/>
      <c r="L120" s="70">
        <v>-51</v>
      </c>
      <c r="M120" s="27"/>
      <c r="N120" s="138"/>
    </row>
    <row r="121" spans="1:14" ht="15.75">
      <c r="A121" s="26"/>
      <c r="B121" s="27" t="s">
        <v>88</v>
      </c>
      <c r="C121" s="27"/>
      <c r="D121" s="27"/>
      <c r="E121" s="27"/>
      <c r="F121" s="27"/>
      <c r="G121" s="27"/>
      <c r="H121" s="27"/>
      <c r="I121" s="27"/>
      <c r="J121" s="27"/>
      <c r="K121" s="27"/>
      <c r="L121" s="70">
        <f>L119+L120</f>
        <v>0</v>
      </c>
      <c r="M121" s="27"/>
      <c r="N121" s="138"/>
    </row>
    <row r="122" spans="1:14" ht="7.5" customHeight="1">
      <c r="A122" s="26"/>
      <c r="B122" s="27"/>
      <c r="C122" s="27"/>
      <c r="D122" s="27"/>
      <c r="E122" s="27"/>
      <c r="F122" s="27"/>
      <c r="G122" s="27"/>
      <c r="H122" s="27"/>
      <c r="I122" s="27"/>
      <c r="J122" s="27"/>
      <c r="K122" s="27"/>
      <c r="L122" s="83"/>
      <c r="M122" s="27"/>
      <c r="N122" s="138"/>
    </row>
    <row r="123" spans="1:14" ht="6" customHeight="1">
      <c r="A123" s="2"/>
      <c r="B123" s="5"/>
      <c r="C123" s="5"/>
      <c r="D123" s="5"/>
      <c r="E123" s="5"/>
      <c r="F123" s="5"/>
      <c r="G123" s="5"/>
      <c r="H123" s="5"/>
      <c r="I123" s="5"/>
      <c r="J123" s="5"/>
      <c r="K123" s="5"/>
      <c r="L123" s="63"/>
      <c r="M123" s="5"/>
      <c r="N123" s="138"/>
    </row>
    <row r="124" spans="1:14" ht="15.75">
      <c r="A124" s="8"/>
      <c r="B124" s="82" t="s">
        <v>89</v>
      </c>
      <c r="C124" s="16"/>
      <c r="D124" s="10"/>
      <c r="E124" s="10"/>
      <c r="F124" s="10"/>
      <c r="G124" s="10"/>
      <c r="H124" s="10"/>
      <c r="I124" s="10"/>
      <c r="J124" s="10"/>
      <c r="K124" s="10"/>
      <c r="L124" s="65"/>
      <c r="M124" s="10"/>
      <c r="N124" s="138"/>
    </row>
    <row r="125" spans="1:14" ht="15.75">
      <c r="A125" s="8"/>
      <c r="B125" s="22"/>
      <c r="C125" s="16"/>
      <c r="D125" s="10"/>
      <c r="E125" s="10"/>
      <c r="F125" s="10"/>
      <c r="G125" s="10"/>
      <c r="H125" s="10"/>
      <c r="I125" s="10"/>
      <c r="J125" s="10"/>
      <c r="K125" s="10"/>
      <c r="L125" s="65"/>
      <c r="M125" s="10"/>
      <c r="N125" s="138"/>
    </row>
    <row r="126" spans="1:14" ht="15.75">
      <c r="A126" s="26"/>
      <c r="B126" s="27" t="s">
        <v>90</v>
      </c>
      <c r="C126" s="88"/>
      <c r="D126" s="27"/>
      <c r="E126" s="27"/>
      <c r="F126" s="27"/>
      <c r="G126" s="27"/>
      <c r="H126" s="27"/>
      <c r="I126" s="27"/>
      <c r="J126" s="27"/>
      <c r="K126" s="27"/>
      <c r="L126" s="70">
        <f>L55</f>
        <v>21485</v>
      </c>
      <c r="M126" s="27"/>
      <c r="N126" s="138"/>
    </row>
    <row r="127" spans="1:14" ht="15.75">
      <c r="A127" s="26"/>
      <c r="B127" s="27" t="s">
        <v>91</v>
      </c>
      <c r="C127" s="88"/>
      <c r="D127" s="27"/>
      <c r="E127" s="27"/>
      <c r="F127" s="27"/>
      <c r="G127" s="27"/>
      <c r="H127" s="27"/>
      <c r="I127" s="27"/>
      <c r="J127" s="27"/>
      <c r="K127" s="27"/>
      <c r="L127" s="70">
        <f>L67</f>
        <v>21536</v>
      </c>
      <c r="M127" s="27"/>
      <c r="N127" s="138"/>
    </row>
    <row r="128" spans="1:14" ht="7.5" customHeight="1">
      <c r="A128" s="26"/>
      <c r="B128" s="27"/>
      <c r="C128" s="27"/>
      <c r="D128" s="27"/>
      <c r="E128" s="27"/>
      <c r="F128" s="27"/>
      <c r="G128" s="27"/>
      <c r="H128" s="27"/>
      <c r="I128" s="27"/>
      <c r="J128" s="27"/>
      <c r="K128" s="27"/>
      <c r="L128" s="83"/>
      <c r="M128" s="27"/>
      <c r="N128" s="138"/>
    </row>
    <row r="129" spans="1:14" ht="15.75">
      <c r="A129" s="2"/>
      <c r="B129" s="5"/>
      <c r="C129" s="5"/>
      <c r="D129" s="5"/>
      <c r="E129" s="5"/>
      <c r="F129" s="5"/>
      <c r="G129" s="5"/>
      <c r="H129" s="5"/>
      <c r="I129" s="5"/>
      <c r="J129" s="5"/>
      <c r="K129" s="5"/>
      <c r="L129" s="63"/>
      <c r="M129" s="5"/>
      <c r="N129" s="138"/>
    </row>
    <row r="130" spans="1:14" ht="15.75">
      <c r="A130" s="8"/>
      <c r="B130" s="82" t="s">
        <v>92</v>
      </c>
      <c r="C130" s="16"/>
      <c r="D130" s="10"/>
      <c r="E130" s="10"/>
      <c r="F130" s="10"/>
      <c r="G130" s="10"/>
      <c r="H130" s="89" t="s">
        <v>165</v>
      </c>
      <c r="I130" s="89"/>
      <c r="J130" s="89" t="s">
        <v>176</v>
      </c>
      <c r="K130" s="12"/>
      <c r="L130" s="90" t="s">
        <v>190</v>
      </c>
      <c r="M130" s="10"/>
      <c r="N130" s="138"/>
    </row>
    <row r="131" spans="1:14" ht="15.75">
      <c r="A131" s="26"/>
      <c r="B131" s="27" t="s">
        <v>93</v>
      </c>
      <c r="C131" s="27"/>
      <c r="D131" s="27"/>
      <c r="E131" s="27"/>
      <c r="F131" s="27"/>
      <c r="G131" s="27"/>
      <c r="H131" s="70">
        <v>25000</v>
      </c>
      <c r="I131" s="27"/>
      <c r="J131" s="53" t="s">
        <v>177</v>
      </c>
      <c r="K131" s="27"/>
      <c r="L131" s="70"/>
      <c r="M131" s="27"/>
      <c r="N131" s="138"/>
    </row>
    <row r="132" spans="1:14" ht="15.75">
      <c r="A132" s="26"/>
      <c r="B132" s="27" t="s">
        <v>94</v>
      </c>
      <c r="C132" s="27"/>
      <c r="D132" s="27"/>
      <c r="E132" s="27"/>
      <c r="F132" s="27"/>
      <c r="G132" s="27"/>
      <c r="H132" s="70">
        <v>244</v>
      </c>
      <c r="I132" s="27"/>
      <c r="J132" s="70">
        <v>491</v>
      </c>
      <c r="K132" s="27"/>
      <c r="L132" s="70">
        <f>J132+H132</f>
        <v>735</v>
      </c>
      <c r="M132" s="27"/>
      <c r="N132" s="138"/>
    </row>
    <row r="133" spans="1:14" ht="15.75">
      <c r="A133" s="26"/>
      <c r="B133" s="27" t="s">
        <v>95</v>
      </c>
      <c r="C133" s="27"/>
      <c r="D133" s="27"/>
      <c r="E133" s="27"/>
      <c r="F133" s="27"/>
      <c r="G133" s="27"/>
      <c r="H133" s="27">
        <f>-J93</f>
        <v>0</v>
      </c>
      <c r="I133" s="27"/>
      <c r="J133" s="27">
        <v>0</v>
      </c>
      <c r="K133" s="27"/>
      <c r="L133" s="70">
        <f>J133+H133</f>
        <v>0</v>
      </c>
      <c r="M133" s="27"/>
      <c r="N133" s="138"/>
    </row>
    <row r="134" spans="1:14" ht="15.75">
      <c r="A134" s="26"/>
      <c r="B134" s="27" t="s">
        <v>96</v>
      </c>
      <c r="C134" s="27"/>
      <c r="D134" s="27"/>
      <c r="E134" s="27"/>
      <c r="F134" s="27"/>
      <c r="G134" s="27"/>
      <c r="H134" s="70">
        <f>H132+H133</f>
        <v>244</v>
      </c>
      <c r="I134" s="27"/>
      <c r="J134" s="70">
        <f>J133+J132</f>
        <v>491</v>
      </c>
      <c r="K134" s="27"/>
      <c r="L134" s="70">
        <f>J134+H134</f>
        <v>735</v>
      </c>
      <c r="M134" s="27"/>
      <c r="N134" s="138"/>
    </row>
    <row r="135" spans="1:14" ht="15.75">
      <c r="A135" s="26"/>
      <c r="B135" s="27" t="s">
        <v>97</v>
      </c>
      <c r="C135" s="27"/>
      <c r="D135" s="27"/>
      <c r="E135" s="27"/>
      <c r="F135" s="27"/>
      <c r="G135" s="27"/>
      <c r="H135" s="70">
        <f>H131-H134</f>
        <v>24756</v>
      </c>
      <c r="I135" s="27"/>
      <c r="J135" s="53" t="s">
        <v>177</v>
      </c>
      <c r="K135" s="27"/>
      <c r="L135" s="70"/>
      <c r="M135" s="27"/>
      <c r="N135" s="138"/>
    </row>
    <row r="136" spans="1:14" ht="7.5" customHeight="1">
      <c r="A136" s="26"/>
      <c r="B136" s="27"/>
      <c r="C136" s="27"/>
      <c r="D136" s="27"/>
      <c r="E136" s="27"/>
      <c r="F136" s="27"/>
      <c r="G136" s="27"/>
      <c r="H136" s="27"/>
      <c r="I136" s="27"/>
      <c r="J136" s="27"/>
      <c r="K136" s="27"/>
      <c r="L136" s="83"/>
      <c r="M136" s="27"/>
      <c r="N136" s="138"/>
    </row>
    <row r="137" spans="1:14" ht="9" customHeight="1">
      <c r="A137" s="2"/>
      <c r="B137" s="5"/>
      <c r="C137" s="5"/>
      <c r="D137" s="5"/>
      <c r="E137" s="5"/>
      <c r="F137" s="5"/>
      <c r="G137" s="5"/>
      <c r="H137" s="5"/>
      <c r="I137" s="5"/>
      <c r="J137" s="5"/>
      <c r="K137" s="5"/>
      <c r="L137" s="63"/>
      <c r="M137" s="5"/>
      <c r="N137" s="138"/>
    </row>
    <row r="138" spans="1:14" ht="15.75">
      <c r="A138" s="8"/>
      <c r="B138" s="82" t="s">
        <v>98</v>
      </c>
      <c r="C138" s="16"/>
      <c r="D138" s="10"/>
      <c r="E138" s="10"/>
      <c r="F138" s="10"/>
      <c r="G138" s="10"/>
      <c r="H138" s="10"/>
      <c r="I138" s="10"/>
      <c r="J138" s="10"/>
      <c r="K138" s="10"/>
      <c r="L138" s="91"/>
      <c r="M138" s="10"/>
      <c r="N138" s="138"/>
    </row>
    <row r="139" spans="1:14" ht="15.75">
      <c r="A139" s="26"/>
      <c r="B139" s="27" t="s">
        <v>99</v>
      </c>
      <c r="C139" s="27"/>
      <c r="D139" s="27"/>
      <c r="E139" s="27"/>
      <c r="F139" s="27"/>
      <c r="G139" s="27"/>
      <c r="H139" s="27"/>
      <c r="I139" s="27"/>
      <c r="J139" s="27"/>
      <c r="K139" s="27"/>
      <c r="L139" s="79">
        <f>(L77+SUM(L79:L82))/-L83</f>
        <v>1.6935483870967742</v>
      </c>
      <c r="M139" s="27" t="s">
        <v>191</v>
      </c>
      <c r="N139" s="138"/>
    </row>
    <row r="140" spans="1:14" ht="15.75">
      <c r="A140" s="26"/>
      <c r="B140" s="27" t="s">
        <v>100</v>
      </c>
      <c r="C140" s="27"/>
      <c r="D140" s="27"/>
      <c r="E140" s="27"/>
      <c r="F140" s="27"/>
      <c r="G140" s="27"/>
      <c r="H140" s="27"/>
      <c r="I140" s="27"/>
      <c r="J140" s="27"/>
      <c r="K140" s="27"/>
      <c r="L140" s="92">
        <v>1.59</v>
      </c>
      <c r="M140" s="27" t="s">
        <v>191</v>
      </c>
      <c r="N140" s="138"/>
    </row>
    <row r="141" spans="1:14" ht="15.75">
      <c r="A141" s="26"/>
      <c r="B141" s="27" t="s">
        <v>101</v>
      </c>
      <c r="C141" s="27"/>
      <c r="D141" s="27"/>
      <c r="E141" s="27"/>
      <c r="F141" s="27"/>
      <c r="G141" s="27"/>
      <c r="H141" s="27"/>
      <c r="I141" s="27"/>
      <c r="J141" s="27"/>
      <c r="K141" s="27"/>
      <c r="L141" s="79">
        <f>(L77+SUM(L79:L84))/-L85</f>
        <v>11.777777777777779</v>
      </c>
      <c r="M141" s="27" t="s">
        <v>191</v>
      </c>
      <c r="N141" s="138"/>
    </row>
    <row r="142" spans="1:14" ht="15.75">
      <c r="A142" s="26"/>
      <c r="B142" s="27" t="s">
        <v>102</v>
      </c>
      <c r="C142" s="27"/>
      <c r="D142" s="27"/>
      <c r="E142" s="27"/>
      <c r="F142" s="27"/>
      <c r="G142" s="27"/>
      <c r="H142" s="27"/>
      <c r="I142" s="27"/>
      <c r="J142" s="27"/>
      <c r="K142" s="27"/>
      <c r="L142" s="93">
        <v>6.28</v>
      </c>
      <c r="M142" s="27" t="s">
        <v>191</v>
      </c>
      <c r="N142" s="138"/>
    </row>
    <row r="143" spans="1:14" ht="7.5" customHeight="1">
      <c r="A143" s="26"/>
      <c r="B143" s="27"/>
      <c r="C143" s="27"/>
      <c r="D143" s="27"/>
      <c r="E143" s="27"/>
      <c r="F143" s="27"/>
      <c r="G143" s="27"/>
      <c r="H143" s="27"/>
      <c r="I143" s="27"/>
      <c r="J143" s="27"/>
      <c r="K143" s="27"/>
      <c r="L143" s="27"/>
      <c r="M143" s="27"/>
      <c r="N143" s="138"/>
    </row>
    <row r="144" spans="1:14" ht="15.75">
      <c r="A144" s="8"/>
      <c r="B144" s="15"/>
      <c r="C144" s="15"/>
      <c r="D144" s="15"/>
      <c r="E144" s="15"/>
      <c r="F144" s="15"/>
      <c r="G144" s="15"/>
      <c r="H144" s="15"/>
      <c r="I144" s="15"/>
      <c r="J144" s="15"/>
      <c r="K144" s="15"/>
      <c r="L144" s="15"/>
      <c r="M144" s="15"/>
      <c r="N144" s="138"/>
    </row>
    <row r="145" spans="1:14" ht="15.75">
      <c r="A145" s="94"/>
      <c r="B145" s="80" t="s">
        <v>103</v>
      </c>
      <c r="C145" s="95"/>
      <c r="D145" s="95"/>
      <c r="E145" s="95"/>
      <c r="F145" s="95"/>
      <c r="G145" s="96"/>
      <c r="H145" s="96"/>
      <c r="I145" s="96"/>
      <c r="J145" s="96">
        <v>37164</v>
      </c>
      <c r="K145" s="97"/>
      <c r="L145" s="5"/>
      <c r="M145" s="5"/>
      <c r="N145" s="138"/>
    </row>
    <row r="146" spans="1:14" ht="15.75">
      <c r="A146" s="99"/>
      <c r="B146" s="100"/>
      <c r="C146" s="101"/>
      <c r="D146" s="101"/>
      <c r="E146" s="101"/>
      <c r="F146" s="101"/>
      <c r="G146" s="102"/>
      <c r="H146" s="102"/>
      <c r="I146" s="102"/>
      <c r="J146" s="102"/>
      <c r="K146" s="10"/>
      <c r="L146" s="10"/>
      <c r="M146" s="10"/>
      <c r="N146" s="138"/>
    </row>
    <row r="147" spans="1:14" ht="15.75">
      <c r="A147" s="103"/>
      <c r="B147" s="104" t="s">
        <v>104</v>
      </c>
      <c r="C147" s="105"/>
      <c r="D147" s="105"/>
      <c r="E147" s="105"/>
      <c r="F147" s="105"/>
      <c r="G147" s="87"/>
      <c r="H147" s="87"/>
      <c r="I147" s="87"/>
      <c r="J147" s="52">
        <v>0.08791</v>
      </c>
      <c r="K147" s="27"/>
      <c r="L147" s="27"/>
      <c r="M147" s="27"/>
      <c r="N147" s="138"/>
    </row>
    <row r="148" spans="1:14" ht="15.75">
      <c r="A148" s="103"/>
      <c r="B148" s="104" t="s">
        <v>105</v>
      </c>
      <c r="C148" s="105"/>
      <c r="D148" s="105"/>
      <c r="E148" s="105"/>
      <c r="F148" s="105"/>
      <c r="G148" s="87"/>
      <c r="H148" s="87"/>
      <c r="I148" s="87"/>
      <c r="J148" s="52">
        <v>0.0541</v>
      </c>
      <c r="K148" s="27"/>
      <c r="L148" s="27"/>
      <c r="M148" s="27"/>
      <c r="N148" s="138"/>
    </row>
    <row r="149" spans="1:14" ht="15.75">
      <c r="A149" s="103"/>
      <c r="B149" s="104" t="s">
        <v>106</v>
      </c>
      <c r="C149" s="105"/>
      <c r="D149" s="105"/>
      <c r="E149" s="105"/>
      <c r="F149" s="105"/>
      <c r="G149" s="87"/>
      <c r="H149" s="87"/>
      <c r="I149" s="87"/>
      <c r="J149" s="106">
        <f>J147-J148</f>
        <v>0.03381</v>
      </c>
      <c r="K149" s="27"/>
      <c r="L149" s="27"/>
      <c r="M149" s="27"/>
      <c r="N149" s="138"/>
    </row>
    <row r="150" spans="1:14" ht="15.75">
      <c r="A150" s="103"/>
      <c r="B150" s="104" t="s">
        <v>107</v>
      </c>
      <c r="C150" s="105"/>
      <c r="D150" s="105"/>
      <c r="E150" s="105"/>
      <c r="F150" s="105"/>
      <c r="G150" s="87"/>
      <c r="H150" s="87"/>
      <c r="I150" s="87"/>
      <c r="J150" s="52">
        <v>0.0814</v>
      </c>
      <c r="K150" s="27"/>
      <c r="L150" s="27"/>
      <c r="M150" s="27"/>
      <c r="N150" s="138"/>
    </row>
    <row r="151" spans="1:14" ht="15.75">
      <c r="A151" s="103"/>
      <c r="B151" s="104" t="s">
        <v>108</v>
      </c>
      <c r="C151" s="105"/>
      <c r="D151" s="105"/>
      <c r="E151" s="105"/>
      <c r="F151" s="105"/>
      <c r="G151" s="87"/>
      <c r="H151" s="87"/>
      <c r="I151" s="87"/>
      <c r="J151" s="106">
        <f>L31</f>
        <v>0.056476573191548016</v>
      </c>
      <c r="K151" s="27"/>
      <c r="L151" s="27"/>
      <c r="M151" s="27"/>
      <c r="N151" s="138"/>
    </row>
    <row r="152" spans="1:14" ht="15.75">
      <c r="A152" s="103"/>
      <c r="B152" s="104" t="s">
        <v>109</v>
      </c>
      <c r="C152" s="105"/>
      <c r="D152" s="105"/>
      <c r="E152" s="105"/>
      <c r="F152" s="105"/>
      <c r="G152" s="87"/>
      <c r="H152" s="87"/>
      <c r="I152" s="87"/>
      <c r="J152" s="106">
        <f>J150-J151</f>
        <v>0.024923426808451984</v>
      </c>
      <c r="K152" s="27"/>
      <c r="L152" s="27"/>
      <c r="M152" s="27"/>
      <c r="N152" s="138"/>
    </row>
    <row r="153" spans="1:14" ht="15.75">
      <c r="A153" s="103"/>
      <c r="B153" s="104" t="s">
        <v>110</v>
      </c>
      <c r="C153" s="105"/>
      <c r="D153" s="105"/>
      <c r="E153" s="105"/>
      <c r="F153" s="105"/>
      <c r="G153" s="87"/>
      <c r="H153" s="87"/>
      <c r="I153" s="87"/>
      <c r="J153" s="107" t="s">
        <v>178</v>
      </c>
      <c r="K153" s="27"/>
      <c r="L153" s="27"/>
      <c r="M153" s="27"/>
      <c r="N153" s="138"/>
    </row>
    <row r="154" spans="1:14" ht="15.75">
      <c r="A154" s="103"/>
      <c r="B154" s="104" t="s">
        <v>111</v>
      </c>
      <c r="C154" s="105"/>
      <c r="D154" s="105"/>
      <c r="E154" s="105"/>
      <c r="F154" s="105"/>
      <c r="G154" s="87"/>
      <c r="H154" s="87"/>
      <c r="I154" s="87"/>
      <c r="J154" s="108">
        <v>17.9</v>
      </c>
      <c r="K154" s="27" t="s">
        <v>181</v>
      </c>
      <c r="L154" s="27"/>
      <c r="M154" s="27"/>
      <c r="N154" s="138"/>
    </row>
    <row r="155" spans="1:14" ht="15.75">
      <c r="A155" s="103"/>
      <c r="B155" s="104" t="s">
        <v>112</v>
      </c>
      <c r="C155" s="105"/>
      <c r="D155" s="105"/>
      <c r="E155" s="105"/>
      <c r="F155" s="105"/>
      <c r="G155" s="87"/>
      <c r="H155" s="87"/>
      <c r="I155" s="87"/>
      <c r="J155" s="108">
        <v>10.4</v>
      </c>
      <c r="K155" s="27" t="s">
        <v>181</v>
      </c>
      <c r="L155" s="27"/>
      <c r="M155" s="27"/>
      <c r="N155" s="138"/>
    </row>
    <row r="156" spans="1:14" ht="15.75">
      <c r="A156" s="103"/>
      <c r="B156" s="104" t="s">
        <v>208</v>
      </c>
      <c r="C156" s="105"/>
      <c r="D156" s="105"/>
      <c r="E156" s="105"/>
      <c r="F156" s="105"/>
      <c r="G156" s="87"/>
      <c r="H156" s="87"/>
      <c r="I156" s="87"/>
      <c r="J156" s="106">
        <v>0.0462</v>
      </c>
      <c r="K156" s="27"/>
      <c r="L156" s="27"/>
      <c r="M156" s="27"/>
      <c r="N156" s="138"/>
    </row>
    <row r="157" spans="1:14" ht="15.75">
      <c r="A157" s="103"/>
      <c r="B157" s="104" t="s">
        <v>209</v>
      </c>
      <c r="C157" s="105"/>
      <c r="D157" s="105"/>
      <c r="E157" s="105"/>
      <c r="F157" s="105"/>
      <c r="G157" s="87"/>
      <c r="H157" s="87"/>
      <c r="I157" s="87"/>
      <c r="J157" s="106">
        <v>0.2007</v>
      </c>
      <c r="K157" s="27"/>
      <c r="L157" s="27"/>
      <c r="M157" s="27"/>
      <c r="N157" s="138"/>
    </row>
    <row r="158" spans="1:14" ht="15.75">
      <c r="A158" s="103"/>
      <c r="B158" s="104"/>
      <c r="C158" s="104"/>
      <c r="D158" s="104"/>
      <c r="E158" s="104"/>
      <c r="F158" s="104"/>
      <c r="G158" s="27"/>
      <c r="H158" s="27"/>
      <c r="I158" s="27"/>
      <c r="J158" s="83"/>
      <c r="K158" s="27"/>
      <c r="L158" s="109"/>
      <c r="M158" s="27"/>
      <c r="N158" s="138"/>
    </row>
    <row r="159" spans="1:14" ht="15.75">
      <c r="A159" s="110"/>
      <c r="B159" s="17" t="s">
        <v>114</v>
      </c>
      <c r="C159" s="20"/>
      <c r="D159" s="111"/>
      <c r="E159" s="20"/>
      <c r="F159" s="111"/>
      <c r="G159" s="20"/>
      <c r="H159" s="111"/>
      <c r="I159" s="20" t="s">
        <v>166</v>
      </c>
      <c r="J159" s="111" t="s">
        <v>179</v>
      </c>
      <c r="K159" s="18"/>
      <c r="L159" s="18"/>
      <c r="M159" s="10"/>
      <c r="N159" s="138"/>
    </row>
    <row r="160" spans="1:14" ht="15.75">
      <c r="A160" s="112"/>
      <c r="B160" s="104" t="s">
        <v>115</v>
      </c>
      <c r="C160" s="71"/>
      <c r="D160" s="71"/>
      <c r="E160" s="71"/>
      <c r="F160" s="27"/>
      <c r="G160" s="27"/>
      <c r="H160" s="27"/>
      <c r="I160" s="34">
        <v>24</v>
      </c>
      <c r="J160" s="113">
        <v>1099</v>
      </c>
      <c r="K160" s="27"/>
      <c r="L160" s="109"/>
      <c r="M160" s="114"/>
      <c r="N160" s="138"/>
    </row>
    <row r="161" spans="1:14" ht="15.75">
      <c r="A161" s="112"/>
      <c r="B161" s="104" t="s">
        <v>116</v>
      </c>
      <c r="C161" s="71"/>
      <c r="D161" s="71"/>
      <c r="E161" s="71"/>
      <c r="F161" s="27"/>
      <c r="G161" s="27"/>
      <c r="H161" s="27"/>
      <c r="I161" s="34">
        <v>1</v>
      </c>
      <c r="J161" s="113">
        <v>38</v>
      </c>
      <c r="K161" s="27"/>
      <c r="L161" s="109"/>
      <c r="M161" s="114"/>
      <c r="N161" s="138"/>
    </row>
    <row r="162" spans="1:14" ht="15.75">
      <c r="A162" s="112"/>
      <c r="B162" s="115" t="s">
        <v>117</v>
      </c>
      <c r="C162" s="71"/>
      <c r="D162" s="71"/>
      <c r="E162" s="71"/>
      <c r="F162" s="27"/>
      <c r="G162" s="27"/>
      <c r="H162" s="27"/>
      <c r="I162" s="27"/>
      <c r="J162" s="113">
        <v>0</v>
      </c>
      <c r="K162" s="27"/>
      <c r="L162" s="109"/>
      <c r="M162" s="114"/>
      <c r="N162" s="138"/>
    </row>
    <row r="163" spans="1:14" ht="15.75">
      <c r="A163" s="112"/>
      <c r="B163" s="115" t="s">
        <v>118</v>
      </c>
      <c r="C163" s="71"/>
      <c r="D163" s="71"/>
      <c r="E163" s="71"/>
      <c r="F163" s="27"/>
      <c r="G163" s="27"/>
      <c r="H163" s="27"/>
      <c r="I163" s="27"/>
      <c r="J163" s="85" t="s">
        <v>177</v>
      </c>
      <c r="K163" s="27"/>
      <c r="L163" s="109"/>
      <c r="M163" s="114"/>
      <c r="N163" s="138"/>
    </row>
    <row r="164" spans="1:14" ht="15.75">
      <c r="A164" s="116"/>
      <c r="B164" s="115" t="s">
        <v>119</v>
      </c>
      <c r="C164" s="71"/>
      <c r="D164" s="104"/>
      <c r="E164" s="104"/>
      <c r="F164" s="104"/>
      <c r="G164" s="27"/>
      <c r="H164" s="27"/>
      <c r="I164" s="27"/>
      <c r="J164" s="113"/>
      <c r="K164" s="27"/>
      <c r="L164" s="109"/>
      <c r="M164" s="117"/>
      <c r="N164" s="138"/>
    </row>
    <row r="165" spans="1:14" ht="15.75">
      <c r="A165" s="112"/>
      <c r="B165" s="104" t="s">
        <v>120</v>
      </c>
      <c r="C165" s="71"/>
      <c r="D165" s="71"/>
      <c r="E165" s="71"/>
      <c r="F165" s="71"/>
      <c r="G165" s="27"/>
      <c r="H165" s="27"/>
      <c r="I165" s="27">
        <f>122-116</f>
        <v>6</v>
      </c>
      <c r="J165" s="113">
        <v>51</v>
      </c>
      <c r="K165" s="27"/>
      <c r="L165" s="109"/>
      <c r="M165" s="117"/>
      <c r="N165" s="138"/>
    </row>
    <row r="166" spans="1:14" ht="15.75">
      <c r="A166" s="112"/>
      <c r="B166" s="104" t="s">
        <v>121</v>
      </c>
      <c r="C166" s="71"/>
      <c r="D166" s="71"/>
      <c r="E166" s="71"/>
      <c r="F166" s="71"/>
      <c r="G166" s="27"/>
      <c r="H166" s="27"/>
      <c r="I166" s="27">
        <v>122</v>
      </c>
      <c r="J166" s="113">
        <v>1411</v>
      </c>
      <c r="K166" s="27"/>
      <c r="L166" s="109"/>
      <c r="M166" s="117"/>
      <c r="N166" s="138"/>
    </row>
    <row r="167" spans="1:14" ht="15.75">
      <c r="A167" s="112"/>
      <c r="B167" s="104" t="s">
        <v>206</v>
      </c>
      <c r="C167" s="71"/>
      <c r="D167" s="71"/>
      <c r="E167" s="71"/>
      <c r="F167" s="71"/>
      <c r="G167" s="27"/>
      <c r="H167" s="27"/>
      <c r="I167" s="27"/>
      <c r="J167" s="113">
        <v>100</v>
      </c>
      <c r="K167" s="27"/>
      <c r="L167" s="109"/>
      <c r="M167" s="117"/>
      <c r="N167" s="138"/>
    </row>
    <row r="168" spans="1:14" ht="15.75">
      <c r="A168" s="116"/>
      <c r="B168" s="115" t="s">
        <v>122</v>
      </c>
      <c r="C168" s="71"/>
      <c r="D168" s="104"/>
      <c r="E168" s="104"/>
      <c r="F168" s="104"/>
      <c r="G168" s="27"/>
      <c r="H168" s="27"/>
      <c r="I168" s="27"/>
      <c r="J168" s="113"/>
      <c r="K168" s="27"/>
      <c r="L168" s="109"/>
      <c r="M168" s="117"/>
      <c r="N168" s="138"/>
    </row>
    <row r="169" spans="1:14" ht="15.75">
      <c r="A169" s="116"/>
      <c r="B169" s="104" t="s">
        <v>123</v>
      </c>
      <c r="C169" s="71"/>
      <c r="D169" s="104"/>
      <c r="E169" s="104"/>
      <c r="F169" s="104"/>
      <c r="G169" s="27"/>
      <c r="H169" s="27"/>
      <c r="I169" s="27">
        <v>4</v>
      </c>
      <c r="J169" s="113">
        <v>210</v>
      </c>
      <c r="K169" s="27"/>
      <c r="L169" s="109"/>
      <c r="M169" s="117"/>
      <c r="N169" s="138"/>
    </row>
    <row r="170" spans="1:14" ht="15.75">
      <c r="A170" s="112"/>
      <c r="B170" s="104" t="s">
        <v>124</v>
      </c>
      <c r="C170" s="71"/>
      <c r="D170" s="118"/>
      <c r="E170" s="118"/>
      <c r="F170" s="119"/>
      <c r="G170" s="27"/>
      <c r="H170" s="27"/>
      <c r="I170" s="27"/>
      <c r="J170" s="113">
        <v>16.664</v>
      </c>
      <c r="K170" s="27"/>
      <c r="L170" s="109"/>
      <c r="M170" s="117"/>
      <c r="N170" s="138"/>
    </row>
    <row r="171" spans="1:14" ht="15.75">
      <c r="A171" s="112"/>
      <c r="B171" s="104" t="s">
        <v>125</v>
      </c>
      <c r="C171" s="71"/>
      <c r="D171" s="118"/>
      <c r="E171" s="118"/>
      <c r="F171" s="119"/>
      <c r="G171" s="27"/>
      <c r="H171" s="27"/>
      <c r="I171" s="27"/>
      <c r="J171" s="113">
        <v>7.25</v>
      </c>
      <c r="K171" s="27"/>
      <c r="L171" s="109"/>
      <c r="M171" s="117"/>
      <c r="N171" s="138"/>
    </row>
    <row r="172" spans="1:14" ht="15.75">
      <c r="A172" s="112"/>
      <c r="B172" s="104" t="s">
        <v>126</v>
      </c>
      <c r="C172" s="71"/>
      <c r="D172" s="120"/>
      <c r="E172" s="118"/>
      <c r="F172" s="119"/>
      <c r="G172" s="27"/>
      <c r="H172" s="27"/>
      <c r="I172" s="27"/>
      <c r="J172" s="121">
        <v>1.092</v>
      </c>
      <c r="K172" s="27"/>
      <c r="L172" s="109"/>
      <c r="M172" s="117"/>
      <c r="N172" s="138"/>
    </row>
    <row r="173" spans="1:14" ht="15.75">
      <c r="A173" s="112"/>
      <c r="B173" s="104"/>
      <c r="C173" s="71"/>
      <c r="D173" s="120"/>
      <c r="E173" s="118"/>
      <c r="F173" s="119"/>
      <c r="G173" s="27"/>
      <c r="H173" s="27"/>
      <c r="I173" s="27"/>
      <c r="J173" s="121"/>
      <c r="K173" s="27"/>
      <c r="L173" s="109"/>
      <c r="M173" s="117"/>
      <c r="N173" s="138"/>
    </row>
    <row r="174" spans="1:14" ht="15.75">
      <c r="A174" s="8"/>
      <c r="B174" s="17" t="s">
        <v>127</v>
      </c>
      <c r="C174" s="20"/>
      <c r="D174" s="111"/>
      <c r="E174" s="20"/>
      <c r="F174" s="111"/>
      <c r="G174" s="20"/>
      <c r="H174" s="111" t="s">
        <v>166</v>
      </c>
      <c r="I174" s="20" t="s">
        <v>167</v>
      </c>
      <c r="J174" s="111" t="s">
        <v>180</v>
      </c>
      <c r="K174" s="20" t="s">
        <v>167</v>
      </c>
      <c r="L174" s="18"/>
      <c r="M174" s="122"/>
      <c r="N174" s="138"/>
    </row>
    <row r="175" spans="1:14" ht="15.75">
      <c r="A175" s="26"/>
      <c r="B175" s="71" t="s">
        <v>128</v>
      </c>
      <c r="C175" s="123"/>
      <c r="D175" s="71"/>
      <c r="E175" s="123"/>
      <c r="F175" s="27"/>
      <c r="G175" s="123"/>
      <c r="H175" s="71">
        <v>987</v>
      </c>
      <c r="I175" s="123">
        <f>H175/H181</f>
        <v>0.8980891719745223</v>
      </c>
      <c r="J175" s="70">
        <v>17527</v>
      </c>
      <c r="K175" s="124">
        <f>J175/J181</f>
        <v>0.8157784500814522</v>
      </c>
      <c r="L175" s="109"/>
      <c r="M175" s="117"/>
      <c r="N175" s="138"/>
    </row>
    <row r="176" spans="1:14" ht="15.75">
      <c r="A176" s="26"/>
      <c r="B176" s="71" t="s">
        <v>129</v>
      </c>
      <c r="C176" s="123"/>
      <c r="D176" s="71"/>
      <c r="E176" s="123"/>
      <c r="F176" s="27"/>
      <c r="G176" s="125"/>
      <c r="H176" s="71">
        <v>29</v>
      </c>
      <c r="I176" s="123">
        <f>H176/H181</f>
        <v>0.026387625113739762</v>
      </c>
      <c r="J176" s="70">
        <v>804</v>
      </c>
      <c r="K176" s="124">
        <f>J176/J181</f>
        <v>0.037421456830346755</v>
      </c>
      <c r="L176" s="109"/>
      <c r="M176" s="117"/>
      <c r="N176" s="138"/>
    </row>
    <row r="177" spans="1:14" ht="15.75">
      <c r="A177" s="26"/>
      <c r="B177" s="71" t="s">
        <v>130</v>
      </c>
      <c r="C177" s="123"/>
      <c r="D177" s="71"/>
      <c r="E177" s="123"/>
      <c r="F177" s="27"/>
      <c r="G177" s="125"/>
      <c r="H177" s="71">
        <v>8</v>
      </c>
      <c r="I177" s="123">
        <f>H177/H181</f>
        <v>0.007279344858962694</v>
      </c>
      <c r="J177" s="70">
        <v>293</v>
      </c>
      <c r="K177" s="124">
        <f>J177/J181</f>
        <v>0.013637421456830346</v>
      </c>
      <c r="L177" s="109"/>
      <c r="M177" s="117"/>
      <c r="N177" s="138"/>
    </row>
    <row r="178" spans="1:14" ht="15.75">
      <c r="A178" s="26"/>
      <c r="B178" s="71" t="s">
        <v>131</v>
      </c>
      <c r="C178" s="123"/>
      <c r="D178" s="71"/>
      <c r="E178" s="123"/>
      <c r="F178" s="27"/>
      <c r="G178" s="125"/>
      <c r="H178" s="71">
        <f>9+7+9+50</f>
        <v>75</v>
      </c>
      <c r="I178" s="123">
        <f>H178/H181</f>
        <v>0.06824385805277525</v>
      </c>
      <c r="J178" s="70">
        <f>203+252+277+2129</f>
        <v>2861</v>
      </c>
      <c r="K178" s="124">
        <f>J178/J181</f>
        <v>0.13316267163137072</v>
      </c>
      <c r="L178" s="109"/>
      <c r="M178" s="117"/>
      <c r="N178" s="138"/>
    </row>
    <row r="179" spans="1:14" ht="15.75">
      <c r="A179" s="26"/>
      <c r="B179" s="30"/>
      <c r="C179" s="123"/>
      <c r="D179" s="71"/>
      <c r="E179" s="123"/>
      <c r="F179" s="27"/>
      <c r="G179" s="125"/>
      <c r="H179" s="71"/>
      <c r="I179" s="123"/>
      <c r="J179" s="70"/>
      <c r="K179" s="124"/>
      <c r="L179" s="109"/>
      <c r="M179" s="117"/>
      <c r="N179" s="138"/>
    </row>
    <row r="180" spans="1:14" ht="15.75">
      <c r="A180" s="26"/>
      <c r="B180" s="71" t="s">
        <v>132</v>
      </c>
      <c r="C180" s="126"/>
      <c r="D180" s="114"/>
      <c r="E180" s="126"/>
      <c r="F180" s="27"/>
      <c r="G180" s="126"/>
      <c r="H180" s="114"/>
      <c r="I180" s="126"/>
      <c r="J180" s="70"/>
      <c r="K180" s="124"/>
      <c r="L180" s="109"/>
      <c r="M180" s="117"/>
      <c r="N180" s="138"/>
    </row>
    <row r="181" spans="1:14" ht="15.75">
      <c r="A181" s="26"/>
      <c r="B181" s="27"/>
      <c r="C181" s="27"/>
      <c r="D181" s="27"/>
      <c r="E181" s="27"/>
      <c r="F181" s="27"/>
      <c r="G181" s="27"/>
      <c r="H181" s="69">
        <f>SUM(H175:H179)</f>
        <v>1099</v>
      </c>
      <c r="I181" s="127">
        <f>SUM(I175:I180)</f>
        <v>0.9999999999999999</v>
      </c>
      <c r="J181" s="70">
        <f>SUM(J175:J180)</f>
        <v>21485</v>
      </c>
      <c r="K181" s="127">
        <f>SUM(K175:K180)</f>
        <v>1</v>
      </c>
      <c r="L181" s="27"/>
      <c r="M181" s="27"/>
      <c r="N181" s="138"/>
    </row>
    <row r="182" spans="1:14" ht="15.75">
      <c r="A182" s="26"/>
      <c r="B182" s="27"/>
      <c r="C182" s="27"/>
      <c r="D182" s="27"/>
      <c r="E182" s="27"/>
      <c r="F182" s="27"/>
      <c r="G182" s="27"/>
      <c r="H182" s="69"/>
      <c r="I182" s="127"/>
      <c r="J182" s="70"/>
      <c r="K182" s="127"/>
      <c r="L182" s="27"/>
      <c r="M182" s="27"/>
      <c r="N182" s="138"/>
    </row>
    <row r="183" spans="1:14" ht="15.75">
      <c r="A183" s="8"/>
      <c r="B183" s="10"/>
      <c r="C183" s="10"/>
      <c r="D183" s="10"/>
      <c r="E183" s="10"/>
      <c r="F183" s="10"/>
      <c r="G183" s="10"/>
      <c r="H183" s="72"/>
      <c r="I183" s="130"/>
      <c r="J183" s="131"/>
      <c r="K183" s="130"/>
      <c r="L183" s="10"/>
      <c r="M183" s="10"/>
      <c r="N183" s="138"/>
    </row>
    <row r="184" spans="1:14" ht="15.75">
      <c r="A184" s="132"/>
      <c r="B184" s="17" t="s">
        <v>133</v>
      </c>
      <c r="C184" s="133"/>
      <c r="D184" s="20" t="s">
        <v>148</v>
      </c>
      <c r="E184" s="18"/>
      <c r="F184" s="17" t="s">
        <v>157</v>
      </c>
      <c r="G184" s="134"/>
      <c r="H184" s="134"/>
      <c r="I184" s="15"/>
      <c r="J184" s="15"/>
      <c r="K184" s="15"/>
      <c r="L184" s="15"/>
      <c r="M184" s="15"/>
      <c r="N184" s="138"/>
    </row>
    <row r="185" spans="1:14" ht="15.75">
      <c r="A185" s="132"/>
      <c r="B185" s="15"/>
      <c r="C185" s="15"/>
      <c r="D185" s="10"/>
      <c r="E185" s="10"/>
      <c r="F185" s="10"/>
      <c r="G185" s="15"/>
      <c r="H185" s="15"/>
      <c r="I185" s="15"/>
      <c r="J185" s="15"/>
      <c r="K185" s="15"/>
      <c r="L185" s="15"/>
      <c r="M185" s="15"/>
      <c r="N185" s="138"/>
    </row>
    <row r="186" spans="1:14" ht="15.75">
      <c r="A186" s="132"/>
      <c r="B186" s="16" t="s">
        <v>134</v>
      </c>
      <c r="C186" s="135"/>
      <c r="D186" s="136" t="s">
        <v>149</v>
      </c>
      <c r="E186" s="16"/>
      <c r="F186" s="16" t="s">
        <v>158</v>
      </c>
      <c r="G186" s="135"/>
      <c r="H186" s="135"/>
      <c r="I186" s="15"/>
      <c r="J186" s="15"/>
      <c r="K186" s="15"/>
      <c r="L186" s="15"/>
      <c r="M186" s="15"/>
      <c r="N186" s="138"/>
    </row>
    <row r="187" spans="1:14" ht="15.75">
      <c r="A187" s="132"/>
      <c r="B187" s="16" t="s">
        <v>135</v>
      </c>
      <c r="C187" s="135"/>
      <c r="D187" s="136" t="s">
        <v>197</v>
      </c>
      <c r="E187" s="16"/>
      <c r="F187" s="16" t="s">
        <v>159</v>
      </c>
      <c r="G187" s="135"/>
      <c r="H187" s="135"/>
      <c r="I187" s="15"/>
      <c r="J187" s="15"/>
      <c r="K187" s="15"/>
      <c r="L187" s="15"/>
      <c r="M187" s="15"/>
      <c r="N187" s="138"/>
    </row>
    <row r="188" spans="1:13" ht="15">
      <c r="A188" s="137"/>
      <c r="B188" s="137"/>
      <c r="C188" s="137"/>
      <c r="D188" s="137"/>
      <c r="E188" s="137"/>
      <c r="F188" s="137"/>
      <c r="G188" s="137"/>
      <c r="H188" s="137"/>
      <c r="I188" s="137"/>
      <c r="J188" s="137"/>
      <c r="K188" s="137"/>
      <c r="L188" s="137"/>
      <c r="M188" s="137"/>
    </row>
  </sheetData>
  <printOptions/>
  <pageMargins left="0.5" right="0.5006944444444444" top="0.30694444444444446" bottom="0.3076388888888889" header="0" footer="0"/>
  <pageSetup orientation="landscape" paperSize="9" scale="65"/>
  <headerFooter alignWithMargins="0">
    <oddFooter>&amp;LHF3 INVESTOR REPORT QTR END SEPTEMBER 2001</oddFooter>
  </headerFooter>
  <rowBreaks count="2" manualBreakCount="2">
    <brk id="47" max="144" man="1"/>
    <brk id="188"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