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00" activeTab="0"/>
  </bookViews>
  <sheets>
    <sheet name="June99" sheetId="1" r:id="rId1"/>
    <sheet name="Sep 99" sheetId="2" r:id="rId2"/>
    <sheet name="Dec 99" sheetId="3" r:id="rId3"/>
    <sheet name="Mar 00" sheetId="4" r:id="rId4"/>
    <sheet name="Jun 00" sheetId="5" r:id="rId5"/>
    <sheet name="Sep 00" sheetId="6" r:id="rId6"/>
    <sheet name="Dec 00" sheetId="7" r:id="rId7"/>
    <sheet name="March 01" sheetId="8" r:id="rId8"/>
    <sheet name="June 01" sheetId="9" r:id="rId9"/>
    <sheet name="Sept 01" sheetId="10" r:id="rId10"/>
  </sheets>
  <definedNames>
    <definedName name="PAGE1">'Sept 01'!$A$1:$M$46</definedName>
    <definedName name="PAGE2">'Sept 01'!$A$47:$M$106</definedName>
    <definedName name="PAGE3">'Sept 01'!$A$107:$M$160</definedName>
    <definedName name="PAGE4">'Sept 01'!$A$161:$M$200</definedName>
    <definedName name="_xlnm.Print_Area">'Sept 01'!$A$161:$M$200</definedName>
  </definedNames>
  <calcPr calcMode="autoNoTable" fullCalcOnLoad="1" iterate="1" iterateCount="1" iterateDelta="0"/>
</workbook>
</file>

<file path=xl/sharedStrings.xml><?xml version="1.0" encoding="utf-8"?>
<sst xmlns="http://schemas.openxmlformats.org/spreadsheetml/2006/main" count="2266" uniqueCount="216">
  <si>
    <t>Finance for People (No. 3) PLC</t>
  </si>
  <si>
    <t>This performance report is issued by Paragon Finance PLC for and on behalf of Finance for People (No.3) PLC</t>
  </si>
  <si>
    <t>N.B. This data fact sheet and its notes can only be a summary of certain features of the bonds and their structure. No representation can be made that the information herein is accurate or complete and no liability is accepted therefor. Reference should be made to the issue</t>
  </si>
  <si>
    <t>documentation for a full description of the bonds and their structure. This data fact sheet and its notes are for information purposes only and are not intended as an offer or invitation with respect to the purchase or sale of any security. Reliance should not be placed</t>
  </si>
  <si>
    <t>on the information herein when making any decision whether to buy, hold or sell bonds (or other securities) or for any other purpose.</t>
  </si>
  <si>
    <t>Summary Transaction  Features</t>
  </si>
  <si>
    <t>Name of Issuer</t>
  </si>
  <si>
    <t>Date of Issue</t>
  </si>
  <si>
    <t>Date of Production</t>
  </si>
  <si>
    <t>Security Level Data</t>
  </si>
  <si>
    <t>Moody's Rating at Closing</t>
  </si>
  <si>
    <t>Current Moody's Rating</t>
  </si>
  <si>
    <t>ISIN</t>
  </si>
  <si>
    <t>Original Issue Amount (£'000)</t>
  </si>
  <si>
    <t>Previous Outstanding Note Principal</t>
  </si>
  <si>
    <t>Outstanding Note Principal</t>
  </si>
  <si>
    <t xml:space="preserve">Note Interest Margins: </t>
  </si>
  <si>
    <t>Current Note Interest Rates: (LIBOR + Note margins)</t>
  </si>
  <si>
    <t>Previous Note Interest Rates: (LIBOR + Note margins)</t>
  </si>
  <si>
    <t>Optional Redemption (Call) Dates</t>
  </si>
  <si>
    <t>Step-up Dates</t>
  </si>
  <si>
    <t>Step-up Margins</t>
  </si>
  <si>
    <t>Class B &amp; C Notes as a percentage Class A Notes at issue</t>
  </si>
  <si>
    <t>Outstanding Class B &amp; C Notes as a percentage of Outstanding Class A Notes</t>
  </si>
  <si>
    <t>Determination Event for Paying Class B &amp; C Notes</t>
  </si>
  <si>
    <t>Interest Payment Cycle</t>
  </si>
  <si>
    <t>Interest Payment Date</t>
  </si>
  <si>
    <t>Previous Interest Period (No. of Days)</t>
  </si>
  <si>
    <t>Current Interest Period (No. of Days)</t>
  </si>
  <si>
    <t>Interest Calculated on</t>
  </si>
  <si>
    <t>Record Date and PDD</t>
  </si>
  <si>
    <t>Asset Movements</t>
  </si>
  <si>
    <t>Mortgages</t>
  </si>
  <si>
    <t>Current Principal Balance (£'000)</t>
  </si>
  <si>
    <t>Accrued Arrears and Interest Sold to Issuer (£'000)</t>
  </si>
  <si>
    <t>Total (£'000)</t>
  </si>
  <si>
    <t>Consumer Loans</t>
  </si>
  <si>
    <t>Credit Enhancement</t>
  </si>
  <si>
    <t xml:space="preserve">Spread Trap </t>
  </si>
  <si>
    <t>Principal cash</t>
  </si>
  <si>
    <t>Over collateralisation due to replenishment of PDL</t>
  </si>
  <si>
    <t>Over collateralisation due to part redeemed accounts being fully provided for</t>
  </si>
  <si>
    <t>Reduction in Principal Balances</t>
  </si>
  <si>
    <t>Principal/Revenue Analysis</t>
  </si>
  <si>
    <t>Opening cash balance</t>
  </si>
  <si>
    <t xml:space="preserve">Total principal cash received this period from assets </t>
  </si>
  <si>
    <t>Total revenue cash received this period from assets</t>
  </si>
  <si>
    <t>Drawing on Sub Loan</t>
  </si>
  <si>
    <t>Initial income for distribution this period</t>
  </si>
  <si>
    <t>Revenue adjustment for payment of Accrued Arrears and Interest Sold at closing</t>
  </si>
  <si>
    <t>Final income for distribution this period</t>
  </si>
  <si>
    <t>Revenue payments made or accrued from Revenue Income:</t>
  </si>
  <si>
    <t>Accrued Arrears and Interest not Sold to Issuer</t>
  </si>
  <si>
    <t>Trustee Fee</t>
  </si>
  <si>
    <t>Administrator Fee/Substitute Administrators Commitment Fee</t>
  </si>
  <si>
    <t>Payments to swap counterparty</t>
  </si>
  <si>
    <t>A Note Interest</t>
  </si>
  <si>
    <t xml:space="preserve">Third Party payments </t>
  </si>
  <si>
    <t>B Note Interest</t>
  </si>
  <si>
    <t>C Note Interest</t>
  </si>
  <si>
    <t>First Loss Fund  replenishments</t>
  </si>
  <si>
    <t>Swap termination payments</t>
  </si>
  <si>
    <t>PDL replenishment</t>
  </si>
  <si>
    <t>Fee letter</t>
  </si>
  <si>
    <t>Principal payments made from Principal Income:</t>
  </si>
  <si>
    <t>Substitutions</t>
  </si>
  <si>
    <t>Mandatory Further Advances</t>
  </si>
  <si>
    <t>Discretionary Further Advances</t>
  </si>
  <si>
    <t>Cancellation of A Notes</t>
  </si>
  <si>
    <t>A Note repayments</t>
  </si>
  <si>
    <t>B Note repayments</t>
  </si>
  <si>
    <t>C Note repayments</t>
  </si>
  <si>
    <t>Total payments to be made this quarter</t>
  </si>
  <si>
    <t>Total closing cash balance</t>
  </si>
  <si>
    <t>Available Credit Enhancement</t>
  </si>
  <si>
    <t>First Loss Fund Analysis</t>
  </si>
  <si>
    <t>First Loss Fund at Closing</t>
  </si>
  <si>
    <t>Last Quarter closing First Loss Fund balance</t>
  </si>
  <si>
    <t>Replenishments</t>
  </si>
  <si>
    <t>Drawing this quarter</t>
  </si>
  <si>
    <t>Drawing used to pay</t>
  </si>
  <si>
    <t>Closing First Loss Fund Balance</t>
  </si>
  <si>
    <t>Spread Trap</t>
  </si>
  <si>
    <t>Requirement</t>
  </si>
  <si>
    <t>Build up - Prior periods</t>
  </si>
  <si>
    <t>Build up - this  period</t>
  </si>
  <si>
    <t>Requirement Outstanding</t>
  </si>
  <si>
    <t>Principal Deficiency Ledger (PDL)</t>
  </si>
  <si>
    <t>Opening PDL Balance</t>
  </si>
  <si>
    <t>PDL Requirement</t>
  </si>
  <si>
    <t>Total PDL balance</t>
  </si>
  <si>
    <t>PDL top up from Revenue income</t>
  </si>
  <si>
    <t>Closing PDL Balance</t>
  </si>
  <si>
    <t>Over Collateralisation</t>
  </si>
  <si>
    <t>Current Principal Balance Outstanding, Accrued Arrears  (£'000)</t>
  </si>
  <si>
    <t>Principal Cash (£'000)</t>
  </si>
  <si>
    <t>Total Collateralisation</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</si>
  <si>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</si>
  <si>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</si>
  <si>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</si>
  <si>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</si>
  <si>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</si>
  <si>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</si>
  <si>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</si>
  <si>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</si>
  <si>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</si>
  <si>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Cover Ratio for Class A Notes (cumulative)</t>
  </si>
  <si>
    <t>Cover Ratio for Class B Notes (at last Interest Payment Date)</t>
  </si>
  <si>
    <t>Cover Ratio for Class B Notes (cumulative)</t>
  </si>
  <si>
    <t>Cover Ratio for Class C Notes (at last Interest Payment Date)</t>
  </si>
  <si>
    <t>Cover Ratio for Class C Notes (cumulative)</t>
  </si>
  <si>
    <t>Collateral Level Data</t>
  </si>
  <si>
    <t>Original Weighted Average Yield</t>
  </si>
  <si>
    <t>Original Weighted Note Coupon</t>
  </si>
  <si>
    <t xml:space="preserve">Original Spread </t>
  </si>
  <si>
    <t>Current Weighted Average Yield</t>
  </si>
  <si>
    <t>Current Weighted Note Coupon</t>
  </si>
  <si>
    <t xml:space="preserve">Current Spread </t>
  </si>
  <si>
    <t>Stated Maturity</t>
  </si>
  <si>
    <t>Original Weighted Average Maturity (Months)</t>
  </si>
  <si>
    <t>Current Weighted Average Maturity</t>
  </si>
  <si>
    <t>Annualised Prepayment Rate</t>
  </si>
  <si>
    <t>Delinquency Status</t>
  </si>
  <si>
    <t>Enforcements in Progress</t>
  </si>
  <si>
    <t>Enforcements Completed</t>
  </si>
  <si>
    <t>Aggregate Principal Balance of Repurchased Loans</t>
  </si>
  <si>
    <t>Aggregate Balance of Substituted Loans</t>
  </si>
  <si>
    <t>Principal Losses</t>
  </si>
  <si>
    <t>Agg Loan Principal Losses (during related Collection Period)</t>
  </si>
  <si>
    <t>Cumulative Principal Losses (since closing date)</t>
  </si>
  <si>
    <t>Properties Sold</t>
  </si>
  <si>
    <t>Properties Sold by Mortgagee</t>
  </si>
  <si>
    <t>Average Arrears @ Redemption date</t>
  </si>
  <si>
    <t>Average Days between Possession &amp; Redemption</t>
  </si>
  <si>
    <t>Average Sale Price/Orig Loan Valuation</t>
  </si>
  <si>
    <t>Delinquency Summary</t>
  </si>
  <si>
    <t>Performing</t>
  </si>
  <si>
    <t>&gt;1&lt;=2 Months</t>
  </si>
  <si>
    <t>&gt;2&lt;=3 Months</t>
  </si>
  <si>
    <t>&gt;3 Months</t>
  </si>
  <si>
    <t>Outstanding Accrued Arrears and Interest Sold to Issuer</t>
  </si>
  <si>
    <t>Contact Name/Address</t>
  </si>
  <si>
    <t>John Harvey, St. Catherines Court, Herbert Road, Solihull, West Midlands, B91 3QE</t>
  </si>
  <si>
    <t>Jimmy Giles, St. Catherines Court, Herbert Road, Solihull, West Midlands, B91 3QE</t>
  </si>
  <si>
    <t>Pool</t>
  </si>
  <si>
    <t>Factor</t>
  </si>
  <si>
    <t>At Closing</t>
  </si>
  <si>
    <t>Class A Notes</t>
  </si>
  <si>
    <t>Aaa</t>
  </si>
  <si>
    <t>ISIN XS0088199392</t>
  </si>
  <si>
    <t>20 bp</t>
  </si>
  <si>
    <t>June 2001</t>
  </si>
  <si>
    <t>50 bp</t>
  </si>
  <si>
    <t>Last Quarter Balance</t>
  </si>
  <si>
    <t>Tel.</t>
  </si>
  <si>
    <t>0121 712 3894</t>
  </si>
  <si>
    <t>0121 712 2315</t>
  </si>
  <si>
    <t>Class B Notes</t>
  </si>
  <si>
    <t>A2</t>
  </si>
  <si>
    <t>ISIN XS0088200315</t>
  </si>
  <si>
    <t>55 bp</t>
  </si>
  <si>
    <t>125 bp</t>
  </si>
  <si>
    <t>This Quarter Redemptions and Repayments</t>
  </si>
  <si>
    <t>E-mail</t>
  </si>
  <si>
    <t>jharvey@paragon-group.co.uk</t>
  </si>
  <si>
    <t>jgiles@paragon-group.co.uk</t>
  </si>
  <si>
    <t>Class C Notes</t>
  </si>
  <si>
    <t>Baa3</t>
  </si>
  <si>
    <t>ISIN XS0088200588</t>
  </si>
  <si>
    <t>130 bp</t>
  </si>
  <si>
    <t>300 bp</t>
  </si>
  <si>
    <t>Additions this quarter</t>
  </si>
  <si>
    <t>DFA's</t>
  </si>
  <si>
    <t>No.</t>
  </si>
  <si>
    <t>%</t>
  </si>
  <si>
    <t>Repurchases this quarter</t>
  </si>
  <si>
    <t>Principal (£'000)</t>
  </si>
  <si>
    <t>MFA's</t>
  </si>
  <si>
    <t>June 2013</t>
  </si>
  <si>
    <t>£'000 Value</t>
  </si>
  <si>
    <t>Nil</t>
  </si>
  <si>
    <t>See PDL movement</t>
  </si>
  <si>
    <t>n/a</t>
  </si>
  <si>
    <t>£'000 Principal</t>
  </si>
  <si>
    <t>=</t>
  </si>
  <si>
    <t>FFP 3 PLC</t>
  </si>
  <si>
    <t>June 1998</t>
  </si>
  <si>
    <t>Quarterly</t>
  </si>
  <si>
    <t>30-Jun-99</t>
  </si>
  <si>
    <t>ACTUAL/365</t>
  </si>
  <si>
    <t>Current Principal Outstanding</t>
  </si>
  <si>
    <t>Revenue (£'000)</t>
  </si>
  <si>
    <t>Total</t>
  </si>
  <si>
    <t>x</t>
  </si>
  <si>
    <t>{EDIT-GOTO PAGE1}</t>
  </si>
  <si>
    <t>{PRINT "SELECTION";1;9999;1;1}</t>
  </si>
  <si>
    <t>{EDIT-GOTO PAGE2}</t>
  </si>
  <si>
    <t>{EDIT-GOTO PAGE3}</t>
  </si>
  <si>
    <t>{EDIT-GOTO PAGE4}</t>
  </si>
  <si>
    <t>Discounts on substitutions</t>
  </si>
  <si>
    <t>Surplus income</t>
  </si>
  <si>
    <t>Revenue adjustment</t>
  </si>
  <si>
    <t>ACTUAL/366</t>
  </si>
  <si>
    <t xml:space="preserve"> 17 July 2000</t>
  </si>
  <si>
    <t xml:space="preserve"> 16 October 2000</t>
  </si>
  <si>
    <t xml:space="preserve"> 8 January 2001</t>
  </si>
  <si>
    <t>Originator % at Closing</t>
  </si>
  <si>
    <t xml:space="preserve">Originator % at the Quarter End </t>
  </si>
  <si>
    <t>Recoveries</t>
  </si>
  <si>
    <t>UCL</t>
  </si>
  <si>
    <t>PPF</t>
  </si>
  <si>
    <t>PCF</t>
  </si>
  <si>
    <t xml:space="preserve"> 20 April 2001</t>
  </si>
  <si>
    <t>Recoveries (Cumulative)</t>
  </si>
  <si>
    <t xml:space="preserve"> 23 July 2001</t>
  </si>
  <si>
    <t xml:space="preserve"> 26 October 2001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</si>
</sst>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
    <numFmt numFmtId="165" formatCode="[$£-809]#,##0.00"/>
    <numFmt numFmtId="166" formatCode="#,##0.0000"/>
    <numFmt numFmtId="167" formatCode="dd/mm"/>
    <numFmt numFmtId="168" formatCode="0.00000%"/>
    <numFmt numFmtId="169" formatCode="0.0%"/>
    <numFmt numFmtId="170" formatCode="#,##0.000000"/>
  </numFmts>
  <fonts count="23">
    <font>
      <sz val="12"/>
      <name val="Arial"/>
      <family val="0"/>
    </font>
    <font>
      <b/>
      <sz val="10"/>
      <name val="Arial"/>
      <family val="0"/>
    </font>
    <font>
      <i/>
      <sz val="10"/>
      <name val="Arial"/>
      <family val="0"/>
    </font>
    <font>
      <b/>
      <i/>
      <sz val="10"/>
      <name val="Arial"/>
      <family val="0"/>
    </font>
    <font>
      <sz val="12"/>
      <name val="Times New Roman"/>
      <family val="0"/>
    </font>
    <font>
      <b/>
      <u val="single"/>
      <sz val="16"/>
      <color indexed="12"/>
      <name val="Times New Roman"/>
      <family val="0"/>
    </font>
    <font>
      <b/>
      <u val="single"/>
      <sz val="12"/>
      <name val="Times New Roman"/>
      <family val="0"/>
    </font>
    <font>
      <sz val="12"/>
      <name val="Arial MT"/>
      <family val="0"/>
    </font>
    <font>
      <u val="single"/>
      <sz val="12"/>
      <name val="Times New Roman"/>
      <family val="0"/>
    </font>
    <font>
      <b/>
      <sz val="12"/>
      <color indexed="29"/>
      <name val="Times New Roman"/>
      <family val="0"/>
    </font>
    <font>
      <b/>
      <i/>
      <sz val="8"/>
      <name val="Times New Roman"/>
      <family val="0"/>
    </font>
    <font>
      <b/>
      <i/>
      <sz val="12"/>
      <name val="Times New Roman"/>
      <family val="0"/>
    </font>
    <font>
      <b/>
      <sz val="12"/>
      <name val="Times New Roman"/>
      <family val="0"/>
    </font>
    <font>
      <b/>
      <sz val="12"/>
      <color indexed="12"/>
      <name val="Times New Roman"/>
      <family val="0"/>
    </font>
    <font>
      <sz val="12"/>
      <color indexed="12"/>
      <name val="Times New Roman"/>
      <family val="0"/>
    </font>
    <font>
      <b/>
      <u val="single"/>
      <sz val="12"/>
      <color indexed="12"/>
      <name val="Times New Roman"/>
      <family val="0"/>
    </font>
    <font>
      <b/>
      <sz val="12"/>
      <color indexed="12"/>
      <name val="Arial MT"/>
      <family val="0"/>
    </font>
    <font>
      <sz val="12"/>
      <color indexed="8"/>
      <name val="Times New Roman"/>
      <family val="0"/>
    </font>
    <font>
      <b/>
      <u val="single"/>
      <sz val="12"/>
      <color indexed="29"/>
      <name val="Times New Roman"/>
      <family val="0"/>
    </font>
    <font>
      <b/>
      <sz val="12"/>
      <color indexed="8"/>
      <name val="Times New Roman"/>
      <family val="0"/>
    </font>
    <font>
      <sz val="12"/>
      <color indexed="12"/>
      <name val="Arial MT"/>
      <family val="0"/>
    </font>
    <font>
      <sz val="10"/>
      <name val="Times New Roman"/>
      <family val="0"/>
    </font>
    <font>
      <b/>
      <sz val="12"/>
      <name val="Arial MT"/>
      <family val="0"/>
    </font>
  </fonts>
  <fills count="4">
    <fill>
      <patternFill/>
    </fill>
    <fill>
      <patternFill patternType="gray125"/>
    </fill>
    <fill>
      <patternFill patternType="solid">
        <fgColor indexed="26"/>
        <bgColor indexed="64"/>
      </patternFill>
    </fill>
    <fill>
      <patternFill patternType="solid">
        <fgColor indexed="26"/>
        <bgColor indexed="64"/>
      </patternFill>
    </fill>
  </fills>
  <borders count="6">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49">
    <xf numFmtId="0" fontId="0" fillId="0" borderId="0" xfId="0" applyAlignment="1">
      <alignment/>
    </xf>
    <xf numFmtId="0" fontId="0" fillId="0" borderId="0" xfId="0" applyNumberFormat="1" applyFont="1" applyAlignment="1">
      <alignment/>
    </xf>
    <xf numFmtId="0" fontId="4" fillId="2" borderId="1" xfId="0" applyNumberFormat="1" applyFont="1" applyFill="1" applyAlignment="1">
      <alignment/>
    </xf>
    <xf numFmtId="0" fontId="5" fillId="2" borderId="2" xfId="0" applyNumberFormat="1" applyFont="1" applyFill="1" applyAlignment="1">
      <alignment/>
    </xf>
    <xf numFmtId="0" fontId="6" fillId="2" borderId="2" xfId="0" applyNumberFormat="1" applyFont="1" applyFill="1" applyAlignment="1">
      <alignment/>
    </xf>
    <xf numFmtId="0" fontId="4" fillId="2" borderId="2" xfId="0" applyNumberFormat="1" applyFont="1" applyFill="1" applyAlignment="1">
      <alignment/>
    </xf>
    <xf numFmtId="0" fontId="7" fillId="0" borderId="3" xfId="0" applyNumberFormat="1" applyFont="1" applyAlignment="1">
      <alignment/>
    </xf>
    <xf numFmtId="0" fontId="7" fillId="0" borderId="0" xfId="0" applyNumberFormat="1" applyFont="1" applyAlignment="1">
      <alignment/>
    </xf>
    <xf numFmtId="0" fontId="4" fillId="2" borderId="3" xfId="0" applyNumberFormat="1" applyFont="1" applyFill="1" applyAlignment="1">
      <alignment/>
    </xf>
    <xf numFmtId="0" fontId="8" fillId="2" borderId="0" xfId="0" applyNumberFormat="1" applyFont="1" applyFill="1" applyAlignment="1">
      <alignment/>
    </xf>
    <xf numFmtId="0" fontId="4" fillId="2" borderId="0" xfId="0" applyNumberFormat="1" applyFont="1" applyFill="1" applyAlignment="1">
      <alignment/>
    </xf>
    <xf numFmtId="0" fontId="4" fillId="2" borderId="3" xfId="0" applyNumberFormat="1" applyFont="1" applyFill="1" applyAlignment="1">
      <alignment horizontal="center"/>
    </xf>
    <xf numFmtId="0" fontId="9" fillId="2" borderId="0" xfId="0" applyNumberFormat="1" applyFont="1" applyFill="1" applyAlignment="1">
      <alignment/>
    </xf>
    <xf numFmtId="0" fontId="10" fillId="2" borderId="0" xfId="0" applyNumberFormat="1" applyFont="1" applyFill="1" applyAlignment="1">
      <alignment/>
    </xf>
    <xf numFmtId="0" fontId="11" fillId="2" borderId="0" xfId="0" applyNumberFormat="1" applyFont="1" applyFill="1" applyAlignment="1">
      <alignment/>
    </xf>
    <xf numFmtId="0" fontId="7" fillId="2" borderId="0" xfId="0" applyNumberFormat="1" applyFont="1" applyFill="1" applyAlignment="1">
      <alignment/>
    </xf>
    <xf numFmtId="0" fontId="12" fillId="2" borderId="0" xfId="0" applyNumberFormat="1" applyFont="1" applyFill="1" applyAlignment="1">
      <alignment/>
    </xf>
    <xf numFmtId="0" fontId="13" fillId="2" borderId="0" xfId="0" applyNumberFormat="1" applyFont="1" applyFill="1" applyAlignment="1">
      <alignment/>
    </xf>
    <xf numFmtId="0" fontId="14" fillId="2" borderId="0" xfId="0" applyNumberFormat="1" applyFont="1" applyFill="1" applyAlignment="1">
      <alignment/>
    </xf>
    <xf numFmtId="0" fontId="15" fillId="2" borderId="0" xfId="0" applyNumberFormat="1" applyFont="1" applyFill="1" applyAlignment="1">
      <alignment horizontal="center" wrapText="1"/>
    </xf>
    <xf numFmtId="0" fontId="13" fillId="2" borderId="0" xfId="0" applyNumberFormat="1" applyFont="1" applyFill="1" applyAlignment="1">
      <alignment horizontal="center"/>
    </xf>
    <xf numFmtId="0" fontId="4" fillId="2" borderId="0" xfId="0" applyNumberFormat="1" applyFont="1" applyFill="1" applyAlignment="1">
      <alignment horizontal="center"/>
    </xf>
    <xf numFmtId="0" fontId="6" fillId="2" borderId="0" xfId="0" applyNumberFormat="1" applyFont="1" applyFill="1" applyAlignment="1">
      <alignment/>
    </xf>
    <xf numFmtId="0" fontId="4" fillId="2" borderId="0" xfId="0" applyNumberFormat="1" applyFont="1" applyFill="1" applyAlignment="1">
      <alignment horizontal="right"/>
    </xf>
    <xf numFmtId="0" fontId="9" fillId="2" borderId="0" xfId="0" applyNumberFormat="1" applyFont="1" applyFill="1" applyAlignment="1">
      <alignment horizontal="center"/>
    </xf>
    <xf numFmtId="0" fontId="9" fillId="2" borderId="0" xfId="0" applyNumberFormat="1" applyFont="1" applyFill="1" applyAlignment="1">
      <alignment horizontal="center" wrapText="1"/>
    </xf>
    <xf numFmtId="0" fontId="4" fillId="2" borderId="0" xfId="0" applyNumberFormat="1" applyFont="1" applyFill="1" applyAlignment="1">
      <alignment horizontal="center" wrapText="1"/>
    </xf>
    <xf numFmtId="0" fontId="4" fillId="2" borderId="4" xfId="0" applyNumberFormat="1" applyFont="1" applyFill="1" applyAlignment="1">
      <alignment/>
    </xf>
    <xf numFmtId="0" fontId="4" fillId="2" borderId="5" xfId="0" applyNumberFormat="1" applyFont="1" applyFill="1" applyAlignment="1">
      <alignment/>
    </xf>
    <xf numFmtId="0" fontId="9" fillId="2" borderId="5" xfId="0" applyNumberFormat="1" applyFont="1" applyFill="1" applyAlignment="1">
      <alignment horizontal="center"/>
    </xf>
    <xf numFmtId="0" fontId="4" fillId="2" borderId="5" xfId="0" applyNumberFormat="1" applyFont="1" applyFill="1" applyAlignment="1">
      <alignment horizontal="center" wrapText="1"/>
    </xf>
    <xf numFmtId="0" fontId="7" fillId="2" borderId="5" xfId="0" applyNumberFormat="1" applyFont="1" applyFill="1" applyAlignment="1">
      <alignment/>
    </xf>
    <xf numFmtId="0" fontId="13" fillId="2" borderId="5" xfId="0" applyNumberFormat="1" applyFont="1" applyFill="1" applyAlignment="1">
      <alignment/>
    </xf>
    <xf numFmtId="0" fontId="13" fillId="2" borderId="5" xfId="0" applyNumberFormat="1" applyFont="1" applyFill="1" applyAlignment="1">
      <alignment horizontal="center" wrapText="1"/>
    </xf>
    <xf numFmtId="0" fontId="16" fillId="2" borderId="5" xfId="0" applyNumberFormat="1" applyFont="1" applyFill="1" applyAlignment="1">
      <alignment/>
    </xf>
    <xf numFmtId="0" fontId="4" fillId="2" borderId="5" xfId="0" applyNumberFormat="1" applyFont="1" applyFill="1" applyAlignment="1">
      <alignment horizontal="center"/>
    </xf>
    <xf numFmtId="164" fontId="4" fillId="2" borderId="5" xfId="0" applyNumberFormat="1" applyFont="1" applyFill="1" applyAlignment="1">
      <alignment horizontal="center"/>
    </xf>
    <xf numFmtId="164" fontId="4" fillId="2" borderId="5" xfId="0" applyNumberFormat="1" applyFont="1" applyFill="1" applyAlignment="1">
      <alignment/>
    </xf>
    <xf numFmtId="164" fontId="7" fillId="2" borderId="5" xfId="0" applyNumberFormat="1" applyFont="1" applyFill="1" applyAlignment="1">
      <alignment/>
    </xf>
    <xf numFmtId="165" fontId="4" fillId="2" borderId="5" xfId="0" applyNumberFormat="1" applyFont="1" applyFill="1" applyAlignment="1">
      <alignment/>
    </xf>
    <xf numFmtId="166" fontId="4" fillId="2" borderId="5" xfId="0" applyNumberFormat="1" applyFont="1" applyFill="1" applyAlignment="1">
      <alignment/>
    </xf>
    <xf numFmtId="167" fontId="4" fillId="2" borderId="5" xfId="0" applyNumberFormat="1" applyFont="1" applyFill="1" applyAlignment="1">
      <alignment horizontal="center"/>
    </xf>
    <xf numFmtId="0" fontId="13" fillId="2" borderId="4" xfId="0" applyNumberFormat="1" applyFont="1" applyFill="1" applyAlignment="1">
      <alignment/>
    </xf>
    <xf numFmtId="166" fontId="17" fillId="2" borderId="5" xfId="0" applyNumberFormat="1" applyFont="1" applyFill="1" applyAlignment="1">
      <alignment/>
    </xf>
    <xf numFmtId="164" fontId="13" fillId="2" borderId="5" xfId="0" applyNumberFormat="1" applyFont="1" applyFill="1" applyAlignment="1">
      <alignment horizontal="center"/>
    </xf>
    <xf numFmtId="164" fontId="13" fillId="2" borderId="5" xfId="0" applyNumberFormat="1" applyFont="1" applyFill="1" applyAlignment="1">
      <alignment/>
    </xf>
    <xf numFmtId="164" fontId="16" fillId="2" borderId="5" xfId="0" applyNumberFormat="1" applyFont="1" applyFill="1" applyAlignment="1">
      <alignment/>
    </xf>
    <xf numFmtId="168" fontId="0" fillId="2" borderId="5" xfId="0" applyNumberFormat="1" applyFont="1" applyFill="1" applyAlignment="1">
      <alignment/>
    </xf>
    <xf numFmtId="168" fontId="4" fillId="2" borderId="5" xfId="0" applyNumberFormat="1" applyFont="1" applyFill="1" applyAlignment="1">
      <alignment horizontal="center"/>
    </xf>
    <xf numFmtId="168" fontId="4" fillId="2" borderId="5" xfId="0" applyNumberFormat="1" applyFont="1" applyFill="1" applyAlignment="1">
      <alignment/>
    </xf>
    <xf numFmtId="10" fontId="4" fillId="2" borderId="5" xfId="0" applyNumberFormat="1" applyFont="1" applyFill="1" applyAlignment="1">
      <alignment horizontal="center"/>
    </xf>
    <xf numFmtId="15" fontId="4"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5" xfId="0" applyNumberFormat="1" applyFont="1" applyFill="1" applyAlignment="1">
      <alignment horizontal="center"/>
    </xf>
    <xf numFmtId="15" fontId="13" fillId="2" borderId="5" xfId="0" applyNumberFormat="1" applyFont="1" applyFill="1" applyAlignment="1">
      <alignment horizontal="center"/>
    </xf>
    <xf numFmtId="15" fontId="13" fillId="2" borderId="5" xfId="0" applyNumberFormat="1" applyFont="1" applyFill="1" applyAlignment="1">
      <alignment horizontal="center"/>
    </xf>
    <xf numFmtId="15" fontId="17" fillId="2" borderId="5" xfId="0" applyNumberFormat="1" applyFont="1" applyFill="1" applyAlignment="1">
      <alignment horizontal="center"/>
    </xf>
    <xf numFmtId="15" fontId="17"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2" xfId="0" applyNumberFormat="1" applyFont="1" applyFill="1" applyAlignment="1">
      <alignment horizontal="right"/>
    </xf>
    <xf numFmtId="0" fontId="15" fillId="2" borderId="0" xfId="0" applyNumberFormat="1" applyFont="1" applyFill="1" applyAlignment="1">
      <alignment/>
    </xf>
    <xf numFmtId="4" fontId="4" fillId="2" borderId="0" xfId="0" applyNumberFormat="1" applyFont="1" applyFill="1" applyAlignment="1">
      <alignment horizontal="right"/>
    </xf>
    <xf numFmtId="0" fontId="9" fillId="2" borderId="0" xfId="0" applyNumberFormat="1" applyFont="1" applyFill="1" applyAlignment="1">
      <alignment horizontal="left" vertical="top" wrapText="1"/>
    </xf>
    <xf numFmtId="0" fontId="9" fillId="2" borderId="0" xfId="0" applyNumberFormat="1" applyFont="1" applyFill="1" applyAlignment="1">
      <alignment horizontal="center" vertical="top" wrapText="1"/>
    </xf>
    <xf numFmtId="4" fontId="9" fillId="2" borderId="0" xfId="0" applyNumberFormat="1" applyFont="1" applyFill="1" applyAlignment="1">
      <alignment horizontal="center" vertical="top" wrapText="1"/>
    </xf>
    <xf numFmtId="3" fontId="4" fillId="2" borderId="5" xfId="0" applyNumberFormat="1" applyFont="1" applyFill="1" applyAlignment="1">
      <alignment/>
    </xf>
    <xf numFmtId="3" fontId="17" fillId="2" borderId="5" xfId="0" applyNumberFormat="1" applyFont="1" applyFill="1" applyAlignment="1">
      <alignment horizontal="right"/>
    </xf>
    <xf numFmtId="3" fontId="17" fillId="2" borderId="5" xfId="0" applyNumberFormat="1" applyFont="1" applyFill="1" applyAlignment="1">
      <alignment/>
    </xf>
    <xf numFmtId="3" fontId="4" fillId="2" borderId="0" xfId="0" applyNumberFormat="1" applyFont="1" applyFill="1" applyAlignment="1">
      <alignment/>
    </xf>
    <xf numFmtId="10" fontId="4" fillId="2" borderId="0" xfId="0" applyNumberFormat="1" applyFont="1" applyFill="1" applyAlignment="1">
      <alignment/>
    </xf>
    <xf numFmtId="3" fontId="17" fillId="2" borderId="0" xfId="0" applyNumberFormat="1" applyFont="1" applyFill="1" applyAlignment="1">
      <alignment/>
    </xf>
    <xf numFmtId="3" fontId="7" fillId="0" borderId="3" xfId="0" applyNumberFormat="1" applyFont="1" applyAlignment="1">
      <alignment/>
    </xf>
    <xf numFmtId="0" fontId="0" fillId="2" borderId="5" xfId="0" applyNumberFormat="1" applyFont="1" applyFill="1" applyAlignment="1">
      <alignment/>
    </xf>
    <xf numFmtId="15" fontId="4" fillId="2" borderId="5" xfId="0" applyNumberFormat="1" applyFont="1" applyFill="1" applyAlignment="1">
      <alignment/>
    </xf>
    <xf numFmtId="0" fontId="18" fillId="2" borderId="5" xfId="0" applyNumberFormat="1" applyFont="1" applyFill="1" applyAlignment="1">
      <alignment/>
    </xf>
    <xf numFmtId="0" fontId="6" fillId="2" borderId="5" xfId="0" applyNumberFormat="1" applyFont="1" applyFill="1" applyAlignment="1">
      <alignment/>
    </xf>
    <xf numFmtId="4" fontId="17" fillId="2" borderId="5" xfId="0" applyNumberFormat="1" applyFont="1" applyFill="1" applyAlignment="1">
      <alignment horizontal="right"/>
    </xf>
    <xf numFmtId="0" fontId="0" fillId="2" borderId="4" xfId="0" applyNumberFormat="1" applyFont="1" applyFill="1" applyAlignment="1">
      <alignment/>
    </xf>
    <xf numFmtId="3" fontId="4" fillId="2" borderId="2" xfId="0" applyNumberFormat="1" applyFont="1" applyFill="1" applyAlignment="1">
      <alignment/>
    </xf>
    <xf numFmtId="0" fontId="4" fillId="3" borderId="3" xfId="0" applyNumberFormat="1" applyFont="1" applyFill="1" applyAlignment="1">
      <alignment/>
    </xf>
    <xf numFmtId="0" fontId="4" fillId="3" borderId="0" xfId="0" applyNumberFormat="1" applyFont="1" applyFill="1" applyAlignment="1">
      <alignment/>
    </xf>
    <xf numFmtId="4" fontId="4" fillId="3" borderId="0" xfId="0" applyNumberFormat="1" applyFont="1" applyFill="1" applyAlignment="1">
      <alignment horizontal="right"/>
    </xf>
    <xf numFmtId="0" fontId="15" fillId="3" borderId="0" xfId="0" applyNumberFormat="1" applyFont="1" applyFill="1" applyAlignment="1">
      <alignment/>
    </xf>
    <xf numFmtId="0" fontId="8" fillId="3" borderId="0" xfId="0" applyNumberFormat="1" applyFont="1" applyFill="1" applyAlignment="1">
      <alignment/>
    </xf>
    <xf numFmtId="0" fontId="18" fillId="2" borderId="0" xfId="0" applyNumberFormat="1" applyFont="1" applyFill="1" applyAlignment="1">
      <alignment/>
    </xf>
    <xf numFmtId="4" fontId="4" fillId="2" borderId="5" xfId="0" applyNumberFormat="1" applyFont="1" applyFill="1" applyAlignment="1">
      <alignment horizontal="right"/>
    </xf>
    <xf numFmtId="10" fontId="4" fillId="2" borderId="5" xfId="0" applyNumberFormat="1" applyFont="1" applyFill="1" applyAlignment="1">
      <alignment/>
    </xf>
    <xf numFmtId="3" fontId="4" fillId="2" borderId="5" xfId="0" applyNumberFormat="1" applyFont="1" applyFill="1" applyAlignment="1">
      <alignment horizontal="right"/>
    </xf>
    <xf numFmtId="4" fontId="17" fillId="2" borderId="0" xfId="0" applyNumberFormat="1" applyFont="1" applyFill="1" applyAlignment="1">
      <alignment horizontal="right"/>
    </xf>
    <xf numFmtId="15" fontId="19" fillId="2" borderId="5" xfId="0" applyNumberFormat="1" applyFont="1" applyFill="1" applyAlignment="1">
      <alignment horizontal="center"/>
    </xf>
    <xf numFmtId="0" fontId="12" fillId="2" borderId="5" xfId="0" applyNumberFormat="1" applyFont="1" applyFill="1" applyAlignment="1">
      <alignment/>
    </xf>
    <xf numFmtId="0" fontId="9" fillId="2" borderId="0" xfId="0" applyNumberFormat="1" applyFont="1" applyFill="1" applyAlignment="1">
      <alignment horizontal="right"/>
    </xf>
    <xf numFmtId="4" fontId="9" fillId="2" borderId="0" xfId="0" applyNumberFormat="1" applyFont="1" applyFill="1" applyAlignment="1">
      <alignment horizontal="right"/>
    </xf>
    <xf numFmtId="0" fontId="4" fillId="2" borderId="0" xfId="0" applyNumberFormat="1" applyFont="1" applyFill="1" applyAlignment="1">
      <alignment/>
    </xf>
    <xf numFmtId="0" fontId="17" fillId="2" borderId="5" xfId="0" applyNumberFormat="1" applyFont="1" applyFill="1" applyAlignment="1">
      <alignment horizontal="right"/>
    </xf>
    <xf numFmtId="2" fontId="17" fillId="2" borderId="5" xfId="0" applyNumberFormat="1" applyFont="1" applyFill="1" applyAlignment="1">
      <alignment horizontal="right"/>
    </xf>
    <xf numFmtId="0" fontId="7" fillId="2" borderId="2" xfId="0" applyNumberFormat="1" applyFont="1" applyFill="1" applyAlignment="1">
      <alignment/>
    </xf>
    <xf numFmtId="0" fontId="17" fillId="2" borderId="3" xfId="0" applyNumberFormat="1" applyFont="1" applyFill="1" applyAlignment="1">
      <alignment/>
    </xf>
    <xf numFmtId="15" fontId="13" fillId="2" borderId="0" xfId="0" applyNumberFormat="1" applyFont="1" applyFill="1" applyAlignment="1">
      <alignment horizontal="centerContinuous"/>
    </xf>
    <xf numFmtId="15" fontId="13" fillId="2" borderId="0" xfId="0" applyNumberFormat="1" applyFont="1" applyFill="1" applyAlignment="1">
      <alignment horizontal="center"/>
    </xf>
    <xf numFmtId="0" fontId="4" fillId="0" borderId="3" xfId="0" applyNumberFormat="1" applyFont="1" applyAlignment="1">
      <alignment/>
    </xf>
    <xf numFmtId="0" fontId="17" fillId="2" borderId="4" xfId="0" applyNumberFormat="1" applyFont="1" applyFill="1" applyAlignment="1">
      <alignment/>
    </xf>
    <xf numFmtId="0" fontId="17" fillId="2" borderId="5" xfId="0" applyNumberFormat="1" applyFont="1" applyFill="1" applyAlignment="1">
      <alignment/>
    </xf>
    <xf numFmtId="15" fontId="19" fillId="2" borderId="5" xfId="0" applyNumberFormat="1" applyFont="1" applyFill="1" applyAlignment="1">
      <alignment horizontal="centerContinuous"/>
    </xf>
    <xf numFmtId="10" fontId="17" fillId="2" borderId="5" xfId="0" applyNumberFormat="1" applyFont="1" applyFill="1" applyAlignment="1">
      <alignment horizontal="center"/>
    </xf>
    <xf numFmtId="4" fontId="17" fillId="2" borderId="5" xfId="0" applyNumberFormat="1" applyFont="1" applyFill="1" applyAlignment="1">
      <alignment horizontal="center"/>
    </xf>
    <xf numFmtId="3" fontId="7" fillId="0" borderId="0" xfId="0" applyNumberFormat="1" applyFont="1" applyAlignment="1">
      <alignment/>
    </xf>
    <xf numFmtId="4" fontId="4" fillId="2" borderId="5" xfId="0" applyNumberFormat="1" applyFont="1" applyFill="1" applyAlignment="1">
      <alignment horizontal="center"/>
    </xf>
    <xf numFmtId="0" fontId="4" fillId="2" borderId="5" xfId="0" applyNumberFormat="1" applyFont="1" applyFill="1" applyAlignment="1">
      <alignment/>
    </xf>
    <xf numFmtId="0" fontId="17" fillId="2" borderId="3" xfId="0" applyNumberFormat="1" applyFont="1" applyFill="1" applyAlignment="1">
      <alignment horizontal="right"/>
    </xf>
    <xf numFmtId="3" fontId="13" fillId="2" borderId="0" xfId="0" applyNumberFormat="1" applyFont="1" applyFill="1" applyAlignment="1">
      <alignment horizontal="center"/>
    </xf>
    <xf numFmtId="10" fontId="7" fillId="0" borderId="0" xfId="0" applyNumberFormat="1" applyFont="1" applyAlignment="1">
      <alignment/>
    </xf>
    <xf numFmtId="0" fontId="17" fillId="2" borderId="4" xfId="0" applyNumberFormat="1" applyFont="1" applyFill="1" applyAlignment="1">
      <alignment horizontal="right"/>
    </xf>
    <xf numFmtId="3" fontId="19" fillId="2" borderId="5" xfId="0" applyNumberFormat="1" applyFont="1" applyFill="1" applyAlignment="1">
      <alignment/>
    </xf>
    <xf numFmtId="0" fontId="9" fillId="2" borderId="5" xfId="0" applyNumberFormat="1" applyFont="1" applyFill="1" applyAlignment="1">
      <alignment/>
    </xf>
    <xf numFmtId="0" fontId="17" fillId="2" borderId="4" xfId="0" applyNumberFormat="1" applyFont="1" applyFill="1" applyAlignment="1">
      <alignment horizontal="center"/>
    </xf>
    <xf numFmtId="0" fontId="19" fillId="2" borderId="5" xfId="0" applyNumberFormat="1" applyFont="1" applyFill="1" applyAlignment="1">
      <alignment/>
    </xf>
    <xf numFmtId="3" fontId="17" fillId="2" borderId="5" xfId="0" applyNumberFormat="1" applyFont="1" applyFill="1" applyAlignment="1">
      <alignment horizontal="center"/>
    </xf>
    <xf numFmtId="0" fontId="17" fillId="2" borderId="5" xfId="0" applyNumberFormat="1" applyFont="1" applyFill="1" applyAlignment="1">
      <alignment horizontal="right"/>
    </xf>
    <xf numFmtId="4" fontId="17" fillId="2" borderId="5" xfId="0" applyNumberFormat="1" applyFont="1" applyFill="1" applyAlignment="1">
      <alignment horizontal="right"/>
    </xf>
    <xf numFmtId="9" fontId="17" fillId="2" borderId="5" xfId="0" applyNumberFormat="1" applyFont="1" applyFill="1" applyAlignment="1">
      <alignment horizontal="right"/>
    </xf>
    <xf numFmtId="10" fontId="17" fillId="2" borderId="5" xfId="0" applyNumberFormat="1" applyFont="1" applyFill="1" applyAlignment="1">
      <alignment horizontal="center"/>
    </xf>
    <xf numFmtId="0" fontId="19" fillId="2" borderId="0" xfId="0" applyNumberFormat="1" applyFont="1" applyFill="1" applyAlignment="1">
      <alignment/>
    </xf>
    <xf numFmtId="169" fontId="17" fillId="2" borderId="5" xfId="0" applyNumberFormat="1" applyFont="1" applyFill="1" applyAlignment="1">
      <alignment/>
    </xf>
    <xf numFmtId="169" fontId="4" fillId="2" borderId="5" xfId="0" applyNumberFormat="1" applyFont="1" applyFill="1" applyAlignment="1">
      <alignment/>
    </xf>
    <xf numFmtId="10" fontId="17" fillId="2" borderId="5" xfId="0" applyNumberFormat="1" applyFont="1" applyFill="1" applyAlignment="1">
      <alignment/>
    </xf>
    <xf numFmtId="10" fontId="19" fillId="2" borderId="5" xfId="0" applyNumberFormat="1" applyFont="1" applyFill="1" applyAlignment="1">
      <alignment/>
    </xf>
    <xf numFmtId="169" fontId="4" fillId="2" borderId="0" xfId="0" applyNumberFormat="1" applyFont="1" applyFill="1" applyAlignment="1">
      <alignment/>
    </xf>
    <xf numFmtId="3" fontId="17" fillId="2" borderId="0" xfId="0" applyNumberFormat="1" applyFont="1" applyFill="1" applyAlignment="1">
      <alignment horizontal="right"/>
    </xf>
    <xf numFmtId="0" fontId="7" fillId="2" borderId="3" xfId="0" applyNumberFormat="1" applyFont="1" applyFill="1" applyAlignment="1">
      <alignment/>
    </xf>
    <xf numFmtId="0" fontId="16" fillId="2" borderId="0" xfId="0" applyNumberFormat="1" applyFont="1" applyFill="1" applyAlignment="1">
      <alignment horizontal="center"/>
    </xf>
    <xf numFmtId="0" fontId="20" fillId="2" borderId="0" xfId="0" applyNumberFormat="1" applyFont="1" applyFill="1" applyAlignment="1">
      <alignment/>
    </xf>
    <xf numFmtId="3" fontId="20" fillId="2" borderId="0" xfId="0" applyNumberFormat="1" applyFont="1" applyFill="1" applyAlignment="1">
      <alignment/>
    </xf>
    <xf numFmtId="0" fontId="21" fillId="0" borderId="3" xfId="0" applyNumberFormat="1" applyFont="1" applyAlignment="1">
      <alignment/>
    </xf>
    <xf numFmtId="0" fontId="21" fillId="0" borderId="0" xfId="0" applyNumberFormat="1" applyFont="1" applyAlignment="1">
      <alignment/>
    </xf>
    <xf numFmtId="0" fontId="22" fillId="2" borderId="0" xfId="0" applyNumberFormat="1" applyFont="1" applyFill="1" applyAlignment="1">
      <alignment/>
    </xf>
    <xf numFmtId="0" fontId="12" fillId="2" borderId="0" xfId="0" applyNumberFormat="1" applyFont="1" applyFill="1" applyAlignment="1">
      <alignment horizontal="center"/>
    </xf>
    <xf numFmtId="0" fontId="0" fillId="2" borderId="3" xfId="0" applyNumberFormat="1" applyFont="1" applyFill="1" applyAlignment="1">
      <alignment/>
    </xf>
    <xf numFmtId="0" fontId="0" fillId="2" borderId="0" xfId="0" applyNumberFormat="1" applyFont="1" applyFill="1" applyAlignment="1">
      <alignment/>
    </xf>
    <xf numFmtId="0" fontId="0" fillId="0" borderId="3" xfId="0" applyNumberFormat="1" applyFont="1" applyAlignment="1">
      <alignment/>
    </xf>
    <xf numFmtId="0" fontId="0" fillId="0" borderId="0" xfId="0" applyNumberFormat="1" applyFont="1" applyAlignment="1">
      <alignment/>
    </xf>
    <xf numFmtId="0" fontId="0" fillId="0" borderId="2" xfId="0" applyNumberFormat="1" applyFont="1" applyAlignment="1">
      <alignment/>
    </xf>
    <xf numFmtId="0" fontId="0" fillId="0" borderId="3" xfId="0" applyNumberFormat="1" applyAlignment="1">
      <alignment/>
    </xf>
    <xf numFmtId="0" fontId="0" fillId="0" borderId="2" xfId="0" applyNumberFormat="1" applyAlignment="1">
      <alignment/>
    </xf>
    <xf numFmtId="3" fontId="0" fillId="0" borderId="0" xfId="0" applyNumberFormat="1" applyAlignment="1">
      <alignment/>
    </xf>
    <xf numFmtId="9" fontId="13" fillId="2" borderId="0" xfId="0" applyNumberFormat="1" applyFont="1" applyFill="1" applyAlignment="1">
      <alignment/>
    </xf>
    <xf numFmtId="9" fontId="13" fillId="2" borderId="0" xfId="0" applyNumberFormat="1" applyFont="1" applyFill="1" applyAlignment="1">
      <alignment horizontal="center"/>
    </xf>
    <xf numFmtId="170" fontId="4" fillId="2" borderId="5" xfId="0" applyNumberFormat="1" applyFont="1" applyFill="1" applyAlignment="1">
      <alignment/>
    </xf>
    <xf numFmtId="170" fontId="17" fillId="2" borderId="5" xfId="0" applyNumberFormat="1" applyFont="1" applyFill="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00"/>
  <sheetViews>
    <sheetView tabSelected="1" showOutlineSymbols="0" zoomScale="87" zoomScaleNormal="87" workbookViewId="0" topLeftCell="G1">
      <selection activeCell="L15" sqref="L15"/>
    </sheetView>
  </sheetViews>
  <sheetFormatPr defaultColWidth="8.88671875" defaultRowHeight="15"/>
  <cols>
    <col min="1" max="1" width="3.6640625" style="1" customWidth="1"/>
    <col min="2" max="2" width="49.6640625" style="1" customWidth="1"/>
    <col min="3" max="3" width="12.6640625" style="1" customWidth="1"/>
    <col min="4" max="4" width="14.6640625" style="1" customWidth="1"/>
    <col min="5" max="5" width="4.6640625" style="1" customWidth="1"/>
    <col min="6" max="6" width="14.6640625" style="1" customWidth="1"/>
    <col min="7" max="7" width="4.6640625" style="1" customWidth="1"/>
    <col min="8" max="8" width="13.6640625" style="1" customWidth="1"/>
    <col min="9" max="9" width="6.6640625" style="1" customWidth="1"/>
    <col min="10" max="10" width="13.6640625" style="1" customWidth="1"/>
    <col min="11" max="11" width="6.6640625" style="1" customWidth="1"/>
    <col min="12" max="12" width="12.6640625" style="1" customWidth="1"/>
    <col min="13" max="13" width="23.21484375" style="1" customWidth="1"/>
    <col min="14" max="16384" width="9.6640625" style="1" customWidth="1"/>
  </cols>
  <sheetData>
    <row r="1" spans="1:26" ht="20.25">
      <c r="A1" s="2"/>
      <c r="B1" s="3" t="s">
        <v>0</v>
      </c>
      <c r="C1" s="4"/>
      <c r="D1" s="5"/>
      <c r="E1" s="5"/>
      <c r="F1" s="5"/>
      <c r="G1" s="5"/>
      <c r="H1" s="5"/>
      <c r="I1" s="5"/>
      <c r="J1" s="5"/>
      <c r="K1" s="5"/>
      <c r="L1" s="5"/>
      <c r="M1" s="5"/>
      <c r="N1" s="6"/>
      <c r="O1" s="7"/>
      <c r="P1" s="7"/>
      <c r="Q1" s="7"/>
      <c r="R1" s="7"/>
      <c r="S1" s="7" t="s">
        <v>194</v>
      </c>
      <c r="T1" s="7"/>
      <c r="U1" s="7"/>
      <c r="V1" s="7"/>
      <c r="W1" s="7"/>
      <c r="X1" s="7"/>
      <c r="Y1" s="7"/>
      <c r="Z1" s="7"/>
    </row>
    <row r="2" spans="1:26" ht="15.75">
      <c r="A2" s="8"/>
      <c r="B2" s="9"/>
      <c r="C2" s="9"/>
      <c r="D2" s="10"/>
      <c r="E2" s="10"/>
      <c r="F2" s="10"/>
      <c r="G2" s="10"/>
      <c r="H2" s="10"/>
      <c r="I2" s="10"/>
      <c r="J2" s="10"/>
      <c r="K2" s="10"/>
      <c r="L2" s="10"/>
      <c r="M2" s="10"/>
      <c r="N2" s="6"/>
      <c r="O2" s="7"/>
      <c r="P2" s="7"/>
      <c r="Q2" s="7"/>
      <c r="R2" s="7"/>
      <c r="S2" s="7" t="s">
        <v>195</v>
      </c>
      <c r="T2" s="7"/>
      <c r="U2" s="7"/>
      <c r="V2" s="7"/>
      <c r="W2" s="7"/>
      <c r="X2" s="7"/>
      <c r="Y2" s="7"/>
      <c r="Z2" s="7"/>
    </row>
    <row r="3" spans="1:26" ht="15.75">
      <c r="A3" s="11"/>
      <c r="B3" s="12" t="s">
        <v>1</v>
      </c>
      <c r="C3" s="10"/>
      <c r="D3" s="10"/>
      <c r="E3" s="10"/>
      <c r="F3" s="10"/>
      <c r="G3" s="10"/>
      <c r="H3" s="10"/>
      <c r="I3" s="10"/>
      <c r="J3" s="10"/>
      <c r="K3" s="10"/>
      <c r="L3" s="10"/>
      <c r="M3" s="10"/>
      <c r="N3" s="6"/>
      <c r="O3" s="7"/>
      <c r="P3" s="7"/>
      <c r="Q3" s="7"/>
      <c r="R3" s="7"/>
      <c r="S3" s="7" t="s">
        <v>196</v>
      </c>
      <c r="T3" s="7"/>
      <c r="U3" s="7"/>
      <c r="V3" s="7"/>
      <c r="W3" s="7"/>
      <c r="X3" s="7"/>
      <c r="Y3" s="7"/>
      <c r="Z3" s="7"/>
    </row>
    <row r="4" spans="1:26" ht="15.75">
      <c r="A4" s="8"/>
      <c r="B4" s="9"/>
      <c r="C4" s="9"/>
      <c r="D4" s="10"/>
      <c r="E4" s="10"/>
      <c r="F4" s="10"/>
      <c r="G4" s="10"/>
      <c r="H4" s="10"/>
      <c r="I4" s="10"/>
      <c r="J4" s="10"/>
      <c r="K4" s="10"/>
      <c r="L4" s="10"/>
      <c r="M4" s="10"/>
      <c r="N4" s="6"/>
      <c r="O4" s="7"/>
      <c r="P4" s="7"/>
      <c r="Q4" s="7"/>
      <c r="R4" s="7"/>
      <c r="S4" s="7" t="s">
        <v>195</v>
      </c>
      <c r="T4" s="7"/>
      <c r="U4" s="7"/>
      <c r="V4" s="7"/>
      <c r="W4" s="7"/>
      <c r="X4" s="7"/>
      <c r="Y4" s="7"/>
      <c r="Z4" s="7"/>
    </row>
    <row r="5" spans="1:26" ht="15.75">
      <c r="A5" s="8"/>
      <c r="B5" s="13" t="s">
        <v>2</v>
      </c>
      <c r="C5" s="14"/>
      <c r="D5" s="10"/>
      <c r="E5" s="10"/>
      <c r="F5" s="10"/>
      <c r="G5" s="10"/>
      <c r="H5" s="10"/>
      <c r="I5" s="10"/>
      <c r="J5" s="10"/>
      <c r="K5" s="10"/>
      <c r="L5" s="10"/>
      <c r="M5" s="10"/>
      <c r="N5" s="6"/>
      <c r="O5" s="7"/>
      <c r="P5" s="7"/>
      <c r="Q5" s="7"/>
      <c r="R5" s="7"/>
      <c r="S5" s="7" t="s">
        <v>197</v>
      </c>
      <c r="T5" s="7"/>
      <c r="U5" s="7"/>
      <c r="V5" s="7"/>
      <c r="W5" s="7"/>
      <c r="X5" s="7"/>
      <c r="Y5" s="7"/>
      <c r="Z5" s="7"/>
    </row>
    <row r="6" spans="1:26" ht="15.75">
      <c r="A6" s="8"/>
      <c r="B6" s="13" t="s">
        <v>3</v>
      </c>
      <c r="C6" s="14"/>
      <c r="D6" s="10"/>
      <c r="E6" s="10"/>
      <c r="F6" s="10"/>
      <c r="G6" s="10"/>
      <c r="H6" s="10"/>
      <c r="I6" s="10"/>
      <c r="J6" s="10"/>
      <c r="K6" s="10"/>
      <c r="L6" s="10"/>
      <c r="M6" s="10"/>
      <c r="N6" s="6"/>
      <c r="O6" s="7"/>
      <c r="P6" s="7"/>
      <c r="Q6" s="7"/>
      <c r="R6" s="7"/>
      <c r="S6" s="7" t="s">
        <v>195</v>
      </c>
      <c r="T6" s="7"/>
      <c r="U6" s="7"/>
      <c r="V6" s="7"/>
      <c r="W6" s="7"/>
      <c r="X6" s="7"/>
      <c r="Y6" s="7"/>
      <c r="Z6" s="7"/>
    </row>
    <row r="7" spans="1:26" ht="15.75">
      <c r="A7" s="8"/>
      <c r="B7" s="13" t="s">
        <v>4</v>
      </c>
      <c r="C7" s="14"/>
      <c r="D7" s="10"/>
      <c r="E7" s="10"/>
      <c r="F7" s="10"/>
      <c r="G7" s="10"/>
      <c r="H7" s="10"/>
      <c r="I7" s="10"/>
      <c r="J7" s="10"/>
      <c r="K7" s="10"/>
      <c r="L7" s="10"/>
      <c r="M7" s="10"/>
      <c r="N7" s="6"/>
      <c r="O7" s="7"/>
      <c r="P7" s="7"/>
      <c r="Q7" s="7"/>
      <c r="R7" s="7"/>
      <c r="S7" s="7" t="s">
        <v>198</v>
      </c>
      <c r="T7" s="7"/>
      <c r="U7" s="7"/>
      <c r="V7" s="7"/>
      <c r="W7" s="7"/>
      <c r="X7" s="7"/>
      <c r="Y7" s="7"/>
      <c r="Z7" s="7"/>
    </row>
    <row r="8" spans="1:26" ht="15.75">
      <c r="A8" s="8"/>
      <c r="B8" s="15"/>
      <c r="C8" s="14"/>
      <c r="D8" s="10"/>
      <c r="E8" s="10"/>
      <c r="F8" s="10"/>
      <c r="G8" s="10"/>
      <c r="H8" s="10"/>
      <c r="I8" s="10"/>
      <c r="J8" s="10"/>
      <c r="K8" s="10"/>
      <c r="L8" s="10"/>
      <c r="M8" s="10"/>
      <c r="N8" s="6"/>
      <c r="O8" s="7"/>
      <c r="P8" s="7"/>
      <c r="Q8" s="7"/>
      <c r="R8" s="7"/>
      <c r="S8" s="7" t="s">
        <v>195</v>
      </c>
      <c r="T8" s="7"/>
      <c r="U8" s="7"/>
      <c r="V8" s="7"/>
      <c r="W8" s="7"/>
      <c r="X8" s="7"/>
      <c r="Y8" s="7"/>
      <c r="Z8" s="7"/>
    </row>
    <row r="9" spans="1:26" ht="15.75">
      <c r="A9" s="8"/>
      <c r="B9" s="14"/>
      <c r="C9" s="14"/>
      <c r="D9" s="16"/>
      <c r="E9" s="16"/>
      <c r="F9" s="10"/>
      <c r="G9" s="10"/>
      <c r="H9" s="10"/>
      <c r="I9" s="10"/>
      <c r="J9" s="10"/>
      <c r="K9" s="10"/>
      <c r="L9" s="10"/>
      <c r="M9" s="10"/>
      <c r="N9" s="6"/>
      <c r="O9" s="7"/>
      <c r="P9" s="7"/>
      <c r="Q9" s="7"/>
      <c r="R9" s="7"/>
      <c r="S9" s="7"/>
      <c r="T9" s="7"/>
      <c r="U9" s="7"/>
      <c r="V9" s="7"/>
      <c r="W9" s="7"/>
      <c r="X9" s="7"/>
      <c r="Y9" s="7"/>
      <c r="Z9" s="7"/>
    </row>
    <row r="10" spans="1:26" ht="15.75">
      <c r="A10" s="8"/>
      <c r="B10" s="16" t="s">
        <v>5</v>
      </c>
      <c r="C10" s="16"/>
      <c r="D10" s="10"/>
      <c r="E10" s="10"/>
      <c r="F10" s="10"/>
      <c r="G10" s="10"/>
      <c r="H10" s="10"/>
      <c r="I10" s="10"/>
      <c r="J10" s="10"/>
      <c r="K10" s="10"/>
      <c r="L10" s="10"/>
      <c r="M10" s="10"/>
      <c r="N10" s="6"/>
      <c r="O10" s="7"/>
      <c r="P10" s="7"/>
      <c r="Q10" s="7"/>
      <c r="R10" s="7"/>
      <c r="S10" s="7"/>
      <c r="T10" s="7"/>
      <c r="U10" s="7"/>
      <c r="V10" s="7"/>
      <c r="W10" s="7"/>
      <c r="X10" s="7"/>
      <c r="Y10" s="7"/>
      <c r="Z10" s="7"/>
    </row>
    <row r="11" spans="1:26" ht="15.75">
      <c r="A11" s="8"/>
      <c r="B11" s="16"/>
      <c r="C11" s="16"/>
      <c r="D11" s="10"/>
      <c r="E11" s="10"/>
      <c r="F11" s="10"/>
      <c r="G11" s="10"/>
      <c r="H11" s="10"/>
      <c r="I11" s="10"/>
      <c r="J11" s="10"/>
      <c r="K11" s="10"/>
      <c r="L11" s="10"/>
      <c r="M11" s="10"/>
      <c r="N11" s="6"/>
      <c r="O11" s="7"/>
      <c r="P11" s="7"/>
      <c r="Q11" s="7"/>
      <c r="R11" s="7"/>
      <c r="S11" s="7"/>
      <c r="T11" s="7"/>
      <c r="U11" s="7"/>
      <c r="V11" s="7"/>
      <c r="W11" s="7"/>
      <c r="X11" s="7"/>
      <c r="Y11" s="7"/>
      <c r="Z11" s="7"/>
    </row>
    <row r="12" spans="1:26" ht="15.75">
      <c r="A12" s="2"/>
      <c r="B12" s="5"/>
      <c r="C12" s="5"/>
      <c r="D12" s="5"/>
      <c r="E12" s="5"/>
      <c r="F12" s="5"/>
      <c r="G12" s="5"/>
      <c r="H12" s="5"/>
      <c r="I12" s="5"/>
      <c r="J12" s="5"/>
      <c r="K12" s="5"/>
      <c r="L12" s="5"/>
      <c r="M12" s="5"/>
      <c r="N12" s="6"/>
      <c r="O12" s="7"/>
      <c r="P12" s="7"/>
      <c r="Q12" s="7"/>
      <c r="R12" s="7"/>
      <c r="S12" s="7"/>
      <c r="T12" s="7"/>
      <c r="U12" s="7"/>
      <c r="V12" s="7"/>
      <c r="W12" s="7"/>
      <c r="X12" s="7"/>
      <c r="Y12" s="7"/>
      <c r="Z12" s="7"/>
    </row>
    <row r="13" spans="1:26" ht="15.75">
      <c r="A13" s="8"/>
      <c r="B13" s="17" t="s">
        <v>6</v>
      </c>
      <c r="C13" s="17"/>
      <c r="D13" s="18"/>
      <c r="E13" s="18"/>
      <c r="F13" s="18"/>
      <c r="G13" s="18"/>
      <c r="H13" s="18"/>
      <c r="I13" s="18"/>
      <c r="J13" s="18"/>
      <c r="K13" s="18"/>
      <c r="L13" s="19" t="s">
        <v>185</v>
      </c>
      <c r="M13" s="10"/>
      <c r="N13" s="6"/>
      <c r="O13" s="7"/>
      <c r="P13" s="7"/>
      <c r="Q13" s="7"/>
      <c r="R13" s="7"/>
      <c r="S13" s="7"/>
      <c r="T13" s="7"/>
      <c r="U13" s="7"/>
      <c r="V13" s="7"/>
      <c r="W13" s="7"/>
      <c r="X13" s="7"/>
      <c r="Y13" s="7"/>
      <c r="Z13" s="7"/>
    </row>
    <row r="14" spans="1:26" ht="15.75">
      <c r="A14" s="8"/>
      <c r="B14" s="17" t="s">
        <v>7</v>
      </c>
      <c r="C14" s="17"/>
      <c r="D14" s="18"/>
      <c r="E14" s="18"/>
      <c r="F14" s="18"/>
      <c r="G14" s="18"/>
      <c r="H14" s="18"/>
      <c r="I14" s="18"/>
      <c r="J14" s="18"/>
      <c r="K14" s="18"/>
      <c r="L14" s="20" t="s">
        <v>186</v>
      </c>
      <c r="M14" s="10"/>
      <c r="N14" s="6"/>
      <c r="O14" s="7"/>
      <c r="P14" s="7"/>
      <c r="Q14" s="7"/>
      <c r="R14" s="7"/>
      <c r="S14" s="7"/>
      <c r="T14" s="7"/>
      <c r="U14" s="7"/>
      <c r="V14" s="7"/>
      <c r="W14" s="7"/>
      <c r="X14" s="7"/>
      <c r="Y14" s="7"/>
      <c r="Z14" s="7"/>
    </row>
    <row r="15" spans="1:26" ht="15.75">
      <c r="A15" s="8"/>
      <c r="B15" s="17" t="s">
        <v>8</v>
      </c>
      <c r="C15" s="17"/>
      <c r="D15" s="18"/>
      <c r="E15" s="18"/>
      <c r="F15" s="18"/>
      <c r="G15" s="18"/>
      <c r="H15" s="18"/>
      <c r="I15" s="18"/>
      <c r="J15" s="18"/>
      <c r="K15" s="18"/>
      <c r="L15" s="20">
        <v>36370</v>
      </c>
      <c r="M15" s="10"/>
      <c r="N15" s="6"/>
      <c r="O15" s="7"/>
      <c r="P15" s="7"/>
      <c r="Q15" s="7"/>
      <c r="R15" s="7"/>
      <c r="S15" s="7"/>
      <c r="T15" s="7"/>
      <c r="U15" s="7"/>
      <c r="V15" s="7"/>
      <c r="W15" s="7"/>
      <c r="X15" s="7"/>
      <c r="Y15" s="7"/>
      <c r="Z15" s="7"/>
    </row>
    <row r="16" spans="1:26" ht="15.75">
      <c r="A16" s="8"/>
      <c r="B16" s="10"/>
      <c r="C16" s="10"/>
      <c r="D16" s="10"/>
      <c r="E16" s="10"/>
      <c r="F16" s="10"/>
      <c r="G16" s="10"/>
      <c r="H16" s="10"/>
      <c r="I16" s="10"/>
      <c r="J16" s="10"/>
      <c r="K16" s="10"/>
      <c r="L16" s="21"/>
      <c r="M16" s="10"/>
      <c r="N16" s="6"/>
      <c r="O16" s="7"/>
      <c r="P16" s="7"/>
      <c r="Q16" s="7"/>
      <c r="R16" s="7"/>
      <c r="S16" s="7"/>
      <c r="T16" s="7"/>
      <c r="U16" s="7"/>
      <c r="V16" s="7"/>
      <c r="W16" s="7"/>
      <c r="X16" s="7"/>
      <c r="Y16" s="7"/>
      <c r="Z16" s="7"/>
    </row>
    <row r="17" spans="1:26" ht="15.75">
      <c r="A17" s="8"/>
      <c r="B17" s="22" t="s">
        <v>9</v>
      </c>
      <c r="C17" s="10"/>
      <c r="D17" s="10"/>
      <c r="E17" s="10"/>
      <c r="F17" s="10"/>
      <c r="G17" s="10"/>
      <c r="H17" s="10"/>
      <c r="I17" s="10"/>
      <c r="J17" s="21"/>
      <c r="K17" s="10"/>
      <c r="L17" s="15"/>
      <c r="M17" s="10"/>
      <c r="N17" s="6"/>
      <c r="O17" s="7"/>
      <c r="P17" s="7"/>
      <c r="Q17" s="7"/>
      <c r="R17" s="7"/>
      <c r="S17" s="7"/>
      <c r="T17" s="7"/>
      <c r="U17" s="7"/>
      <c r="V17" s="7"/>
      <c r="W17" s="7"/>
      <c r="X17" s="7"/>
      <c r="Y17" s="7"/>
      <c r="Z17" s="7"/>
    </row>
    <row r="18" spans="1:26" ht="15.75">
      <c r="A18" s="8"/>
      <c r="B18" s="10"/>
      <c r="C18" s="10"/>
      <c r="D18" s="10"/>
      <c r="E18" s="10"/>
      <c r="F18" s="10"/>
      <c r="G18" s="10"/>
      <c r="H18" s="10"/>
      <c r="I18" s="10"/>
      <c r="J18" s="10"/>
      <c r="K18" s="10"/>
      <c r="L18" s="23"/>
      <c r="M18" s="10"/>
      <c r="N18" s="6"/>
      <c r="O18" s="7"/>
      <c r="P18" s="7"/>
      <c r="Q18" s="7"/>
      <c r="R18" s="7"/>
      <c r="S18" s="7"/>
      <c r="T18" s="7"/>
      <c r="U18" s="7"/>
      <c r="V18" s="7"/>
      <c r="W18" s="7"/>
      <c r="X18" s="7"/>
      <c r="Y18" s="7"/>
      <c r="Z18" s="7"/>
    </row>
    <row r="19" spans="1:26" ht="15.75">
      <c r="A19" s="8"/>
      <c r="B19" s="10"/>
      <c r="C19" s="24" t="s">
        <v>144</v>
      </c>
      <c r="D19" s="25" t="s">
        <v>147</v>
      </c>
      <c r="E19" s="25"/>
      <c r="F19" s="25" t="s">
        <v>157</v>
      </c>
      <c r="G19" s="25"/>
      <c r="H19" s="25" t="s">
        <v>166</v>
      </c>
      <c r="I19" s="25"/>
      <c r="J19" s="26"/>
      <c r="K19" s="15"/>
      <c r="L19" s="15"/>
      <c r="M19" s="10"/>
      <c r="N19" s="6"/>
      <c r="O19" s="7"/>
      <c r="P19" s="7"/>
      <c r="Q19" s="7"/>
      <c r="R19" s="7"/>
      <c r="S19" s="7"/>
      <c r="T19" s="7"/>
      <c r="U19" s="7"/>
      <c r="V19" s="7"/>
      <c r="W19" s="7"/>
      <c r="X19" s="7"/>
      <c r="Y19" s="7"/>
      <c r="Z19" s="7"/>
    </row>
    <row r="20" spans="1:26" ht="15.75">
      <c r="A20" s="27"/>
      <c r="B20" s="28" t="s">
        <v>10</v>
      </c>
      <c r="C20" s="29" t="s">
        <v>145</v>
      </c>
      <c r="D20" s="30" t="s">
        <v>148</v>
      </c>
      <c r="E20" s="30"/>
      <c r="F20" s="30" t="s">
        <v>158</v>
      </c>
      <c r="G20" s="30"/>
      <c r="H20" s="30" t="s">
        <v>167</v>
      </c>
      <c r="I20" s="30"/>
      <c r="J20" s="30"/>
      <c r="K20" s="31"/>
      <c r="L20" s="31"/>
      <c r="M20" s="28"/>
      <c r="N20" s="6"/>
      <c r="O20" s="7"/>
      <c r="P20" s="7"/>
      <c r="Q20" s="7"/>
      <c r="R20" s="7"/>
      <c r="S20" s="7"/>
      <c r="T20" s="7"/>
      <c r="U20" s="7"/>
      <c r="V20" s="7"/>
      <c r="W20" s="7"/>
      <c r="X20" s="7"/>
      <c r="Y20" s="7"/>
      <c r="Z20" s="7"/>
    </row>
    <row r="21" spans="1:26" ht="15.75">
      <c r="A21" s="27"/>
      <c r="B21" s="32" t="s">
        <v>11</v>
      </c>
      <c r="C21" s="32"/>
      <c r="D21" s="33" t="s">
        <v>148</v>
      </c>
      <c r="E21" s="33"/>
      <c r="F21" s="33" t="s">
        <v>158</v>
      </c>
      <c r="G21" s="33"/>
      <c r="H21" s="33" t="s">
        <v>167</v>
      </c>
      <c r="I21" s="33"/>
      <c r="J21" s="33"/>
      <c r="K21" s="34"/>
      <c r="L21" s="31"/>
      <c r="M21" s="28"/>
      <c r="N21" s="6"/>
      <c r="O21" s="7"/>
      <c r="P21" s="7"/>
      <c r="Q21" s="7"/>
      <c r="R21" s="7"/>
      <c r="S21" s="7"/>
      <c r="T21" s="7"/>
      <c r="U21" s="7"/>
      <c r="V21" s="7"/>
      <c r="W21" s="7"/>
      <c r="X21" s="7"/>
      <c r="Y21" s="7"/>
      <c r="Z21" s="7"/>
    </row>
    <row r="22" spans="1:26" ht="15.75">
      <c r="A22" s="27"/>
      <c r="B22" s="28" t="s">
        <v>12</v>
      </c>
      <c r="C22" s="28"/>
      <c r="D22" s="35" t="s">
        <v>149</v>
      </c>
      <c r="E22" s="30"/>
      <c r="F22" s="35" t="s">
        <v>159</v>
      </c>
      <c r="G22" s="30"/>
      <c r="H22" s="35" t="s">
        <v>168</v>
      </c>
      <c r="I22" s="30"/>
      <c r="J22" s="35"/>
      <c r="K22" s="31"/>
      <c r="L22" s="31"/>
      <c r="M22" s="28"/>
      <c r="N22" s="6"/>
      <c r="O22" s="7"/>
      <c r="P22" s="7"/>
      <c r="Q22" s="7"/>
      <c r="R22" s="7"/>
      <c r="S22" s="7"/>
      <c r="T22" s="7"/>
      <c r="U22" s="7"/>
      <c r="V22" s="7"/>
      <c r="W22" s="7"/>
      <c r="X22" s="7"/>
      <c r="Y22" s="7"/>
      <c r="Z22" s="7"/>
    </row>
    <row r="23" spans="1:26" ht="15.75">
      <c r="A23" s="27"/>
      <c r="B23" s="28"/>
      <c r="C23" s="28"/>
      <c r="D23" s="28"/>
      <c r="E23" s="30"/>
      <c r="F23" s="30"/>
      <c r="G23" s="30"/>
      <c r="H23" s="30"/>
      <c r="I23" s="30"/>
      <c r="J23" s="30"/>
      <c r="K23" s="31"/>
      <c r="L23" s="31"/>
      <c r="M23" s="28"/>
      <c r="N23" s="6"/>
      <c r="O23" s="7"/>
      <c r="P23" s="7"/>
      <c r="Q23" s="7"/>
      <c r="R23" s="7"/>
      <c r="S23" s="7"/>
      <c r="T23" s="7"/>
      <c r="U23" s="7"/>
      <c r="V23" s="7"/>
      <c r="W23" s="7"/>
      <c r="X23" s="7"/>
      <c r="Y23" s="7"/>
      <c r="Z23" s="7"/>
    </row>
    <row r="24" spans="1:26" ht="15.75">
      <c r="A24" s="27"/>
      <c r="B24" s="28" t="s">
        <v>13</v>
      </c>
      <c r="C24" s="28"/>
      <c r="D24" s="36">
        <v>210000</v>
      </c>
      <c r="E24" s="37"/>
      <c r="F24" s="36">
        <v>70000</v>
      </c>
      <c r="G24" s="36"/>
      <c r="H24" s="36">
        <v>20000</v>
      </c>
      <c r="I24" s="36"/>
      <c r="J24" s="36"/>
      <c r="K24" s="38"/>
      <c r="L24" s="36">
        <f>J24+H24+F24+D24</f>
        <v>300000</v>
      </c>
      <c r="M24" s="39"/>
      <c r="N24" s="6"/>
      <c r="O24" s="7"/>
      <c r="P24" s="7"/>
      <c r="Q24" s="7"/>
      <c r="R24" s="7"/>
      <c r="S24" s="7"/>
      <c r="T24" s="7"/>
      <c r="U24" s="7"/>
      <c r="V24" s="7"/>
      <c r="W24" s="7"/>
      <c r="X24" s="7"/>
      <c r="Y24" s="7"/>
      <c r="Z24" s="7"/>
    </row>
    <row r="25" spans="1:26" ht="15.75">
      <c r="A25" s="27"/>
      <c r="B25" s="28" t="s">
        <v>14</v>
      </c>
      <c r="C25" s="40">
        <f>L24/L25</f>
        <v>1</v>
      </c>
      <c r="D25" s="36">
        <v>210000</v>
      </c>
      <c r="E25" s="37"/>
      <c r="F25" s="36">
        <v>70000</v>
      </c>
      <c r="G25" s="36"/>
      <c r="H25" s="36">
        <v>20000</v>
      </c>
      <c r="I25" s="41"/>
      <c r="J25" s="36"/>
      <c r="K25" s="38"/>
      <c r="L25" s="36">
        <f>J25+H25+F25+D25</f>
        <v>300000</v>
      </c>
      <c r="M25" s="39"/>
      <c r="N25" s="6"/>
      <c r="O25" s="7"/>
      <c r="P25" s="7"/>
      <c r="Q25" s="7"/>
      <c r="R25" s="7"/>
      <c r="S25" s="7"/>
      <c r="T25" s="7"/>
      <c r="U25" s="7"/>
      <c r="V25" s="7"/>
      <c r="W25" s="7"/>
      <c r="X25" s="7"/>
      <c r="Y25" s="7"/>
      <c r="Z25" s="7"/>
    </row>
    <row r="26" spans="1:26" ht="15.75">
      <c r="A26" s="42"/>
      <c r="B26" s="32" t="s">
        <v>15</v>
      </c>
      <c r="C26" s="43">
        <f>L25/L26</f>
        <v>1</v>
      </c>
      <c r="D26" s="44">
        <v>210000</v>
      </c>
      <c r="E26" s="45"/>
      <c r="F26" s="44">
        <v>70000</v>
      </c>
      <c r="G26" s="44"/>
      <c r="H26" s="44">
        <v>20000</v>
      </c>
      <c r="I26" s="44"/>
      <c r="J26" s="44"/>
      <c r="K26" s="46"/>
      <c r="L26" s="44">
        <f>J26+H26+F26+D26</f>
        <v>300000</v>
      </c>
      <c r="M26" s="28"/>
      <c r="N26" s="6"/>
      <c r="O26" s="7"/>
      <c r="P26" s="7"/>
      <c r="Q26" s="7"/>
      <c r="R26" s="7"/>
      <c r="S26" s="7"/>
      <c r="T26" s="7"/>
      <c r="U26" s="7"/>
      <c r="V26" s="7"/>
      <c r="W26" s="7"/>
      <c r="X26" s="7"/>
      <c r="Y26" s="7"/>
      <c r="Z26" s="7"/>
    </row>
    <row r="27" spans="1:26" ht="15.75">
      <c r="A27" s="27"/>
      <c r="B27" s="28" t="s">
        <v>16</v>
      </c>
      <c r="C27" s="47"/>
      <c r="D27" s="35" t="s">
        <v>150</v>
      </c>
      <c r="E27" s="28"/>
      <c r="F27" s="35" t="s">
        <v>160</v>
      </c>
      <c r="G27" s="35"/>
      <c r="H27" s="35" t="s">
        <v>169</v>
      </c>
      <c r="I27" s="35"/>
      <c r="J27" s="35"/>
      <c r="K27" s="31"/>
      <c r="L27" s="31"/>
      <c r="M27" s="28"/>
      <c r="N27" s="6"/>
      <c r="O27" s="7"/>
      <c r="P27" s="7"/>
      <c r="Q27" s="7"/>
      <c r="R27" s="7"/>
      <c r="S27" s="7"/>
      <c r="T27" s="7"/>
      <c r="U27" s="7"/>
      <c r="V27" s="7"/>
      <c r="W27" s="7"/>
      <c r="X27" s="7"/>
      <c r="Y27" s="7"/>
      <c r="Z27" s="7"/>
    </row>
    <row r="28" spans="1:26" ht="15.75">
      <c r="A28" s="27"/>
      <c r="B28" s="28" t="s">
        <v>17</v>
      </c>
      <c r="C28" s="47"/>
      <c r="D28" s="48">
        <v>0.0552406</v>
      </c>
      <c r="E28" s="49"/>
      <c r="F28" s="48">
        <v>0.0587406</v>
      </c>
      <c r="G28" s="48"/>
      <c r="H28" s="48">
        <v>0.0662406</v>
      </c>
      <c r="I28" s="50"/>
      <c r="J28" s="48"/>
      <c r="K28" s="31"/>
      <c r="L28" s="50">
        <f>SUMPRODUCT(D28:J28,D26:J26)/L26</f>
        <v>0.056790600000000004</v>
      </c>
      <c r="M28" s="28"/>
      <c r="N28" s="6"/>
      <c r="O28" s="7"/>
      <c r="P28" s="7"/>
      <c r="Q28" s="7"/>
      <c r="R28" s="7"/>
      <c r="S28" s="7"/>
      <c r="T28" s="7"/>
      <c r="U28" s="7"/>
      <c r="V28" s="7"/>
      <c r="W28" s="7"/>
      <c r="X28" s="7"/>
      <c r="Y28" s="7"/>
      <c r="Z28" s="7"/>
    </row>
    <row r="29" spans="1:26" ht="15.75">
      <c r="A29" s="27"/>
      <c r="B29" s="28" t="s">
        <v>18</v>
      </c>
      <c r="C29" s="47"/>
      <c r="D29" s="48">
        <v>0.0645766</v>
      </c>
      <c r="E29" s="49"/>
      <c r="F29" s="48">
        <v>0.0680766</v>
      </c>
      <c r="G29" s="48"/>
      <c r="H29" s="48">
        <v>0.0755766</v>
      </c>
      <c r="I29" s="50"/>
      <c r="J29" s="48"/>
      <c r="K29" s="31"/>
      <c r="L29" s="31"/>
      <c r="M29" s="28"/>
      <c r="N29" s="6"/>
      <c r="O29" s="7"/>
      <c r="P29" s="7"/>
      <c r="Q29" s="7"/>
      <c r="R29" s="7"/>
      <c r="S29" s="7"/>
      <c r="T29" s="7"/>
      <c r="U29" s="7"/>
      <c r="V29" s="7"/>
      <c r="W29" s="7"/>
      <c r="X29" s="7"/>
      <c r="Y29" s="7"/>
      <c r="Z29" s="7"/>
    </row>
    <row r="30" spans="1:26" ht="15.75">
      <c r="A30" s="27"/>
      <c r="B30" s="28" t="s">
        <v>19</v>
      </c>
      <c r="C30" s="47"/>
      <c r="D30" s="35" t="s">
        <v>151</v>
      </c>
      <c r="E30" s="28"/>
      <c r="F30" s="35" t="s">
        <v>151</v>
      </c>
      <c r="G30" s="35"/>
      <c r="H30" s="35" t="s">
        <v>151</v>
      </c>
      <c r="I30" s="35"/>
      <c r="J30" s="35"/>
      <c r="K30" s="31"/>
      <c r="L30" s="31"/>
      <c r="M30" s="28"/>
      <c r="N30" s="6"/>
      <c r="O30" s="7"/>
      <c r="P30" s="7"/>
      <c r="Q30" s="7"/>
      <c r="R30" s="7"/>
      <c r="S30" s="7"/>
      <c r="T30" s="7"/>
      <c r="U30" s="7"/>
      <c r="V30" s="7"/>
      <c r="W30" s="7"/>
      <c r="X30" s="7"/>
      <c r="Y30" s="7"/>
      <c r="Z30" s="7"/>
    </row>
    <row r="31" spans="1:26" ht="15.75">
      <c r="A31" s="27"/>
      <c r="B31" s="28" t="s">
        <v>20</v>
      </c>
      <c r="C31" s="28"/>
      <c r="D31" s="51">
        <v>1643</v>
      </c>
      <c r="E31" s="28"/>
      <c r="F31" s="51">
        <v>1643</v>
      </c>
      <c r="G31" s="51"/>
      <c r="H31" s="51">
        <v>1643</v>
      </c>
      <c r="I31" s="35"/>
      <c r="J31" s="35"/>
      <c r="K31" s="31"/>
      <c r="L31" s="31"/>
      <c r="M31" s="28"/>
      <c r="N31" s="6"/>
      <c r="O31" s="7"/>
      <c r="P31" s="7"/>
      <c r="Q31" s="7"/>
      <c r="R31" s="7"/>
      <c r="S31" s="7"/>
      <c r="T31" s="7"/>
      <c r="U31" s="7"/>
      <c r="V31" s="7"/>
      <c r="W31" s="7"/>
      <c r="X31" s="7"/>
      <c r="Y31" s="7"/>
      <c r="Z31" s="7"/>
    </row>
    <row r="32" spans="1:26" ht="15.75">
      <c r="A32" s="27"/>
      <c r="B32" s="28" t="s">
        <v>21</v>
      </c>
      <c r="C32" s="28"/>
      <c r="D32" s="35" t="s">
        <v>152</v>
      </c>
      <c r="E32" s="28"/>
      <c r="F32" s="35" t="s">
        <v>161</v>
      </c>
      <c r="G32" s="35"/>
      <c r="H32" s="35" t="s">
        <v>170</v>
      </c>
      <c r="I32" s="35"/>
      <c r="J32" s="35"/>
      <c r="K32" s="31"/>
      <c r="L32" s="31"/>
      <c r="M32" s="28"/>
      <c r="N32" s="6"/>
      <c r="O32" s="7"/>
      <c r="P32" s="7"/>
      <c r="Q32" s="7"/>
      <c r="R32" s="7"/>
      <c r="S32" s="7"/>
      <c r="T32" s="7"/>
      <c r="U32" s="7"/>
      <c r="V32" s="7"/>
      <c r="W32" s="7"/>
      <c r="X32" s="7"/>
      <c r="Y32" s="7"/>
      <c r="Z32" s="7"/>
    </row>
    <row r="33" spans="1:26" ht="15.75">
      <c r="A33" s="27"/>
      <c r="B33" s="28"/>
      <c r="C33" s="28"/>
      <c r="D33" s="52"/>
      <c r="E33" s="52"/>
      <c r="F33" s="28"/>
      <c r="G33" s="52"/>
      <c r="H33" s="52"/>
      <c r="I33" s="52"/>
      <c r="J33" s="52"/>
      <c r="K33" s="52"/>
      <c r="L33" s="52"/>
      <c r="M33" s="28"/>
      <c r="N33" s="6"/>
      <c r="O33" s="7"/>
      <c r="P33" s="7"/>
      <c r="Q33" s="7"/>
      <c r="R33" s="7"/>
      <c r="S33" s="7"/>
      <c r="T33" s="7"/>
      <c r="U33" s="7"/>
      <c r="V33" s="7"/>
      <c r="W33" s="7"/>
      <c r="X33" s="7"/>
      <c r="Y33" s="7"/>
      <c r="Z33" s="7"/>
    </row>
    <row r="34" spans="1:26" ht="15.75">
      <c r="A34" s="27"/>
      <c r="B34" s="28" t="s">
        <v>22</v>
      </c>
      <c r="C34" s="28"/>
      <c r="D34" s="28"/>
      <c r="E34" s="28"/>
      <c r="F34" s="28"/>
      <c r="G34" s="28"/>
      <c r="H34" s="28"/>
      <c r="I34" s="28"/>
      <c r="J34" s="28"/>
      <c r="K34" s="28"/>
      <c r="L34" s="50">
        <f>(H24+F24)/(D24)</f>
        <v>0.42857142857142855</v>
      </c>
      <c r="M34" s="28"/>
      <c r="N34" s="6"/>
      <c r="O34" s="7"/>
      <c r="P34" s="7"/>
      <c r="Q34" s="7"/>
      <c r="R34" s="7"/>
      <c r="S34" s="7"/>
      <c r="T34" s="7"/>
      <c r="U34" s="7"/>
      <c r="V34" s="7"/>
      <c r="W34" s="7"/>
      <c r="X34" s="7"/>
      <c r="Y34" s="7"/>
      <c r="Z34" s="7"/>
    </row>
    <row r="35" spans="1:26" ht="15.75">
      <c r="A35" s="27"/>
      <c r="B35" s="28" t="s">
        <v>23</v>
      </c>
      <c r="C35" s="28"/>
      <c r="D35" s="28"/>
      <c r="E35" s="28"/>
      <c r="F35" s="28"/>
      <c r="G35" s="28"/>
      <c r="H35" s="28"/>
      <c r="I35" s="28"/>
      <c r="J35" s="28"/>
      <c r="K35" s="28"/>
      <c r="L35" s="50">
        <f>(H26+F26)/(D26)</f>
        <v>0.42857142857142855</v>
      </c>
      <c r="M35" s="28"/>
      <c r="N35" s="6"/>
      <c r="O35" s="7"/>
      <c r="P35" s="7"/>
      <c r="Q35" s="7"/>
      <c r="R35" s="7"/>
      <c r="S35" s="7"/>
      <c r="T35" s="7"/>
      <c r="U35" s="7"/>
      <c r="V35" s="7"/>
      <c r="W35" s="7"/>
      <c r="X35" s="7"/>
      <c r="Y35" s="7"/>
      <c r="Z35" s="7"/>
    </row>
    <row r="36" spans="1:26" ht="15.75">
      <c r="A36" s="27"/>
      <c r="B36" s="28" t="s">
        <v>24</v>
      </c>
      <c r="C36" s="28"/>
      <c r="D36" s="28"/>
      <c r="E36" s="28"/>
      <c r="F36" s="28"/>
      <c r="G36" s="28"/>
      <c r="H36" s="28"/>
      <c r="I36" s="28"/>
      <c r="J36" s="35" t="s">
        <v>147</v>
      </c>
      <c r="K36" s="35" t="s">
        <v>184</v>
      </c>
      <c r="L36" s="36">
        <v>60000</v>
      </c>
      <c r="M36" s="28"/>
      <c r="N36" s="6"/>
      <c r="O36" s="7"/>
      <c r="P36" s="7"/>
      <c r="Q36" s="7"/>
      <c r="R36" s="7"/>
      <c r="S36" s="7"/>
      <c r="T36" s="7"/>
      <c r="U36" s="7"/>
      <c r="V36" s="7"/>
      <c r="W36" s="7"/>
      <c r="X36" s="7"/>
      <c r="Y36" s="7"/>
      <c r="Z36" s="7"/>
    </row>
    <row r="37" spans="1:26" ht="15.75">
      <c r="A37" s="27"/>
      <c r="B37" s="28"/>
      <c r="C37" s="28"/>
      <c r="D37" s="28"/>
      <c r="E37" s="28"/>
      <c r="F37" s="28"/>
      <c r="G37" s="28"/>
      <c r="H37" s="28"/>
      <c r="I37" s="28"/>
      <c r="J37" s="28"/>
      <c r="K37" s="28"/>
      <c r="L37" s="53"/>
      <c r="M37" s="28"/>
      <c r="N37" s="6"/>
      <c r="O37" s="7"/>
      <c r="P37" s="7"/>
      <c r="Q37" s="7"/>
      <c r="R37" s="7"/>
      <c r="S37" s="7"/>
      <c r="T37" s="7"/>
      <c r="U37" s="7"/>
      <c r="V37" s="7"/>
      <c r="W37" s="7"/>
      <c r="X37" s="7"/>
      <c r="Y37" s="7"/>
      <c r="Z37" s="7"/>
    </row>
    <row r="38" spans="1:26" ht="15.75">
      <c r="A38" s="27"/>
      <c r="B38" s="28" t="s">
        <v>25</v>
      </c>
      <c r="C38" s="28"/>
      <c r="D38" s="28"/>
      <c r="E38" s="28"/>
      <c r="F38" s="28"/>
      <c r="G38" s="28"/>
      <c r="H38" s="28"/>
      <c r="I38" s="28"/>
      <c r="J38" s="35"/>
      <c r="K38" s="35"/>
      <c r="L38" s="35" t="s">
        <v>187</v>
      </c>
      <c r="M38" s="28"/>
      <c r="N38" s="6"/>
      <c r="O38" s="7"/>
      <c r="P38" s="7"/>
      <c r="Q38" s="7"/>
      <c r="R38" s="7"/>
      <c r="S38" s="7"/>
      <c r="T38" s="7"/>
      <c r="U38" s="7"/>
      <c r="V38" s="7"/>
      <c r="W38" s="7"/>
      <c r="X38" s="7"/>
      <c r="Y38" s="7"/>
      <c r="Z38" s="7"/>
    </row>
    <row r="39" spans="1:26" ht="15.75">
      <c r="A39" s="42"/>
      <c r="B39" s="32" t="s">
        <v>26</v>
      </c>
      <c r="C39" s="32"/>
      <c r="D39" s="32"/>
      <c r="E39" s="32"/>
      <c r="F39" s="32"/>
      <c r="G39" s="32"/>
      <c r="H39" s="32"/>
      <c r="I39" s="32"/>
      <c r="J39" s="54"/>
      <c r="K39" s="54"/>
      <c r="L39" s="55" t="s">
        <v>188</v>
      </c>
      <c r="M39" s="32"/>
      <c r="N39" s="6"/>
      <c r="O39" s="7"/>
      <c r="P39" s="7"/>
      <c r="Q39" s="7"/>
      <c r="R39" s="7"/>
      <c r="S39" s="7"/>
      <c r="T39" s="7"/>
      <c r="U39" s="7"/>
      <c r="V39" s="7"/>
      <c r="W39" s="7"/>
      <c r="X39" s="7"/>
      <c r="Y39" s="7"/>
      <c r="Z39" s="7"/>
    </row>
    <row r="40" spans="1:26" ht="15.75">
      <c r="A40" s="27"/>
      <c r="B40" s="28" t="s">
        <v>27</v>
      </c>
      <c r="C40" s="28"/>
      <c r="D40" s="28"/>
      <c r="E40" s="28"/>
      <c r="F40" s="28"/>
      <c r="G40" s="28"/>
      <c r="H40" s="31"/>
      <c r="I40" s="28">
        <f>L40-J40+1</f>
        <v>90</v>
      </c>
      <c r="J40" s="56">
        <v>36160</v>
      </c>
      <c r="K40" s="57"/>
      <c r="L40" s="56">
        <v>36249</v>
      </c>
      <c r="M40" s="28"/>
      <c r="N40" s="6"/>
      <c r="O40" s="7"/>
      <c r="P40" s="7"/>
      <c r="Q40" s="7"/>
      <c r="R40" s="7"/>
      <c r="S40" s="7"/>
      <c r="T40" s="7"/>
      <c r="U40" s="7"/>
      <c r="V40" s="7"/>
      <c r="W40" s="7"/>
      <c r="X40" s="7"/>
      <c r="Y40" s="7"/>
      <c r="Z40" s="7"/>
    </row>
    <row r="41" spans="1:26" ht="15.75">
      <c r="A41" s="27"/>
      <c r="B41" s="28" t="s">
        <v>28</v>
      </c>
      <c r="C41" s="28"/>
      <c r="D41" s="28"/>
      <c r="E41" s="28"/>
      <c r="F41" s="28"/>
      <c r="G41" s="28"/>
      <c r="H41" s="31"/>
      <c r="I41" s="28">
        <f>L41-J41+1</f>
        <v>91</v>
      </c>
      <c r="J41" s="56">
        <v>36250</v>
      </c>
      <c r="K41" s="57"/>
      <c r="L41" s="56">
        <v>36340</v>
      </c>
      <c r="M41" s="28"/>
      <c r="N41" s="6"/>
      <c r="O41" s="7"/>
      <c r="P41" s="7"/>
      <c r="Q41" s="7"/>
      <c r="R41" s="7"/>
      <c r="S41" s="7"/>
      <c r="T41" s="7"/>
      <c r="U41" s="7"/>
      <c r="V41" s="7"/>
      <c r="W41" s="7"/>
      <c r="X41" s="7"/>
      <c r="Y41" s="7"/>
      <c r="Z41" s="7"/>
    </row>
    <row r="42" spans="1:26" ht="15.75">
      <c r="A42" s="27"/>
      <c r="B42" s="28" t="s">
        <v>29</v>
      </c>
      <c r="C42" s="28"/>
      <c r="D42" s="28"/>
      <c r="E42" s="28"/>
      <c r="F42" s="28"/>
      <c r="G42" s="28"/>
      <c r="H42" s="28"/>
      <c r="I42" s="28"/>
      <c r="J42" s="56"/>
      <c r="K42" s="57"/>
      <c r="L42" s="56" t="s">
        <v>189</v>
      </c>
      <c r="M42" s="28"/>
      <c r="N42" s="6"/>
      <c r="O42" s="7"/>
      <c r="P42" s="7"/>
      <c r="Q42" s="7"/>
      <c r="R42" s="7"/>
      <c r="S42" s="7"/>
      <c r="T42" s="7"/>
      <c r="U42" s="7"/>
      <c r="V42" s="7"/>
      <c r="W42" s="7"/>
      <c r="X42" s="7"/>
      <c r="Y42" s="7"/>
      <c r="Z42" s="7"/>
    </row>
    <row r="43" spans="1:26" ht="15.75">
      <c r="A43" s="27"/>
      <c r="B43" s="28" t="s">
        <v>30</v>
      </c>
      <c r="C43" s="28"/>
      <c r="D43" s="28"/>
      <c r="E43" s="28"/>
      <c r="F43" s="28"/>
      <c r="G43" s="28"/>
      <c r="H43" s="28"/>
      <c r="I43" s="28"/>
      <c r="J43" s="56"/>
      <c r="K43" s="57"/>
      <c r="L43" s="56">
        <v>36332</v>
      </c>
      <c r="M43" s="28"/>
      <c r="N43" s="6"/>
      <c r="O43" s="7"/>
      <c r="P43" s="7"/>
      <c r="Q43" s="7"/>
      <c r="R43" s="7"/>
      <c r="S43" s="7"/>
      <c r="T43" s="7"/>
      <c r="U43" s="7"/>
      <c r="V43" s="7"/>
      <c r="W43" s="7"/>
      <c r="X43" s="7"/>
      <c r="Y43" s="7"/>
      <c r="Z43" s="7"/>
    </row>
    <row r="44" spans="1:26" ht="15.75">
      <c r="A44" s="27"/>
      <c r="B44" s="28"/>
      <c r="C44" s="28"/>
      <c r="D44" s="28"/>
      <c r="E44" s="28"/>
      <c r="F44" s="28"/>
      <c r="G44" s="28"/>
      <c r="H44" s="28"/>
      <c r="I44" s="28"/>
      <c r="J44" s="28"/>
      <c r="K44" s="28"/>
      <c r="L44" s="58"/>
      <c r="M44" s="28"/>
      <c r="N44" s="6"/>
      <c r="O44" s="7"/>
      <c r="P44" s="7"/>
      <c r="Q44" s="7"/>
      <c r="R44" s="7"/>
      <c r="S44" s="7"/>
      <c r="T44" s="7"/>
      <c r="U44" s="7"/>
      <c r="V44" s="7"/>
      <c r="W44" s="7"/>
      <c r="X44" s="7"/>
      <c r="Y44" s="7"/>
      <c r="Z44" s="7"/>
    </row>
    <row r="45" spans="1:26" ht="15.75">
      <c r="A45" s="2"/>
      <c r="B45" s="5"/>
      <c r="C45" s="5"/>
      <c r="D45" s="5"/>
      <c r="E45" s="5"/>
      <c r="F45" s="5"/>
      <c r="G45" s="5"/>
      <c r="H45" s="5"/>
      <c r="I45" s="5"/>
      <c r="J45" s="5"/>
      <c r="K45" s="5"/>
      <c r="L45" s="59"/>
      <c r="M45" s="5"/>
      <c r="N45" s="6"/>
      <c r="O45" s="7"/>
      <c r="P45" s="7"/>
      <c r="Q45" s="7"/>
      <c r="R45" s="7"/>
      <c r="S45" s="7"/>
      <c r="T45" s="7"/>
      <c r="U45" s="7"/>
      <c r="V45" s="7"/>
      <c r="W45" s="7"/>
      <c r="X45" s="7"/>
      <c r="Y45" s="7"/>
      <c r="Z45" s="7"/>
    </row>
    <row r="46" spans="1:26" ht="15.75">
      <c r="A46" s="8"/>
      <c r="B46" s="60" t="s">
        <v>31</v>
      </c>
      <c r="C46" s="16"/>
      <c r="D46" s="10"/>
      <c r="E46" s="10"/>
      <c r="F46" s="10"/>
      <c r="G46" s="10"/>
      <c r="H46" s="10"/>
      <c r="I46" s="10"/>
      <c r="J46" s="10"/>
      <c r="K46" s="10"/>
      <c r="L46" s="61"/>
      <c r="M46" s="10"/>
      <c r="N46" s="6"/>
      <c r="O46" s="7"/>
      <c r="P46" s="7"/>
      <c r="Q46" s="7"/>
      <c r="R46" s="7"/>
      <c r="S46" s="7"/>
      <c r="T46" s="7"/>
      <c r="U46" s="7"/>
      <c r="V46" s="7"/>
      <c r="W46" s="7"/>
      <c r="X46" s="7"/>
      <c r="Y46" s="7"/>
      <c r="Z46" s="7"/>
    </row>
    <row r="47" spans="1:26" ht="15.75">
      <c r="A47" s="8"/>
      <c r="B47" s="16"/>
      <c r="C47" s="16"/>
      <c r="D47" s="10"/>
      <c r="E47" s="10"/>
      <c r="F47" s="10"/>
      <c r="G47" s="10"/>
      <c r="H47" s="10"/>
      <c r="I47" s="10"/>
      <c r="J47" s="10"/>
      <c r="K47" s="10"/>
      <c r="L47" s="61"/>
      <c r="M47" s="10"/>
      <c r="N47" s="6"/>
      <c r="O47" s="7"/>
      <c r="P47" s="7"/>
      <c r="Q47" s="7"/>
      <c r="R47" s="7"/>
      <c r="S47" s="7"/>
      <c r="T47" s="7"/>
      <c r="U47" s="7"/>
      <c r="V47" s="7"/>
      <c r="W47" s="7"/>
      <c r="X47" s="7"/>
      <c r="Y47" s="7"/>
      <c r="Z47" s="7"/>
    </row>
    <row r="48" spans="1:26" ht="47.25">
      <c r="A48" s="8"/>
      <c r="B48" s="62" t="s">
        <v>32</v>
      </c>
      <c r="C48" s="63" t="s">
        <v>146</v>
      </c>
      <c r="D48" s="63" t="s">
        <v>153</v>
      </c>
      <c r="E48" s="63"/>
      <c r="F48" s="63" t="s">
        <v>162</v>
      </c>
      <c r="G48" s="63"/>
      <c r="H48" s="63" t="s">
        <v>171</v>
      </c>
      <c r="I48" s="63"/>
      <c r="J48" s="63" t="s">
        <v>175</v>
      </c>
      <c r="K48" s="63"/>
      <c r="L48" s="64" t="s">
        <v>190</v>
      </c>
      <c r="M48" s="12"/>
      <c r="N48" s="6"/>
      <c r="O48" s="7"/>
      <c r="P48" s="7"/>
      <c r="Q48" s="7"/>
      <c r="R48" s="7"/>
      <c r="S48" s="7"/>
      <c r="T48" s="7"/>
      <c r="U48" s="7"/>
      <c r="V48" s="7"/>
      <c r="W48" s="7"/>
      <c r="X48" s="7"/>
      <c r="Y48" s="7"/>
      <c r="Z48" s="7"/>
    </row>
    <row r="49" spans="1:26" ht="15.75">
      <c r="A49" s="27"/>
      <c r="B49" s="28" t="s">
        <v>33</v>
      </c>
      <c r="C49" s="65"/>
      <c r="D49" s="65"/>
      <c r="E49" s="65"/>
      <c r="F49" s="65"/>
      <c r="G49" s="65"/>
      <c r="H49" s="65"/>
      <c r="I49" s="65"/>
      <c r="J49" s="65"/>
      <c r="K49" s="65"/>
      <c r="L49" s="66">
        <f>D49-F49+H49-J49</f>
        <v>0</v>
      </c>
      <c r="M49" s="28"/>
      <c r="N49" s="6"/>
      <c r="O49" s="7"/>
      <c r="P49" s="7"/>
      <c r="Q49" s="7"/>
      <c r="R49" s="7"/>
      <c r="S49" s="7"/>
      <c r="T49" s="7"/>
      <c r="U49" s="7"/>
      <c r="V49" s="7"/>
      <c r="W49" s="7"/>
      <c r="X49" s="7"/>
      <c r="Y49" s="7"/>
      <c r="Z49" s="7"/>
    </row>
    <row r="50" spans="1:26" ht="15.75">
      <c r="A50" s="27"/>
      <c r="B50" s="28" t="s">
        <v>34</v>
      </c>
      <c r="C50" s="65"/>
      <c r="D50" s="65"/>
      <c r="E50" s="65"/>
      <c r="F50" s="65"/>
      <c r="G50" s="65"/>
      <c r="H50" s="65"/>
      <c r="I50" s="65"/>
      <c r="J50" s="65"/>
      <c r="K50" s="65"/>
      <c r="L50" s="66">
        <f>D50-F50</f>
        <v>0</v>
      </c>
      <c r="M50" s="28"/>
      <c r="N50" s="6"/>
      <c r="O50" s="7"/>
      <c r="P50" s="7"/>
      <c r="Q50" s="7"/>
      <c r="R50" s="7"/>
      <c r="S50" s="7"/>
      <c r="T50" s="7"/>
      <c r="U50" s="7"/>
      <c r="V50" s="7"/>
      <c r="W50" s="7"/>
      <c r="X50" s="7"/>
      <c r="Y50" s="7"/>
      <c r="Z50" s="7"/>
    </row>
    <row r="51" spans="1:26" ht="15.75">
      <c r="A51" s="27"/>
      <c r="B51" s="28"/>
      <c r="C51" s="65"/>
      <c r="D51" s="65"/>
      <c r="E51" s="65"/>
      <c r="F51" s="65"/>
      <c r="G51" s="65"/>
      <c r="H51" s="65"/>
      <c r="I51" s="65"/>
      <c r="J51" s="65"/>
      <c r="K51" s="65"/>
      <c r="L51" s="66"/>
      <c r="M51" s="28"/>
      <c r="N51" s="6"/>
      <c r="O51" s="7"/>
      <c r="P51" s="7"/>
      <c r="Q51" s="7"/>
      <c r="R51" s="7"/>
      <c r="S51" s="7"/>
      <c r="T51" s="7"/>
      <c r="U51" s="7"/>
      <c r="V51" s="7"/>
      <c r="W51" s="7"/>
      <c r="X51" s="7"/>
      <c r="Y51" s="7"/>
      <c r="Z51" s="7"/>
    </row>
    <row r="52" spans="1:26" ht="15.75">
      <c r="A52" s="27"/>
      <c r="B52" s="28" t="s">
        <v>35</v>
      </c>
      <c r="C52" s="65">
        <f>SUM(C49:C51)</f>
        <v>0</v>
      </c>
      <c r="D52" s="65">
        <f>SUM(D49:D51)</f>
        <v>0</v>
      </c>
      <c r="E52" s="65"/>
      <c r="F52" s="65">
        <f>SUM(F49:F51)</f>
        <v>0</v>
      </c>
      <c r="G52" s="65"/>
      <c r="H52" s="65">
        <f>SUM(H49:H51)</f>
        <v>0</v>
      </c>
      <c r="I52" s="65"/>
      <c r="J52" s="65">
        <f>SUM(J49:J51)</f>
        <v>0</v>
      </c>
      <c r="K52" s="65"/>
      <c r="L52" s="67">
        <f>SUM(L49:L51)</f>
        <v>0</v>
      </c>
      <c r="M52" s="28"/>
      <c r="N52" s="6"/>
      <c r="O52" s="7"/>
      <c r="P52" s="7"/>
      <c r="Q52" s="7"/>
      <c r="R52" s="7"/>
      <c r="S52" s="7"/>
      <c r="T52" s="7"/>
      <c r="U52" s="7"/>
      <c r="V52" s="7"/>
      <c r="W52" s="7"/>
      <c r="X52" s="7"/>
      <c r="Y52" s="7"/>
      <c r="Z52" s="7"/>
    </row>
    <row r="53" spans="1:26" ht="15.75">
      <c r="A53" s="27"/>
      <c r="B53" s="28"/>
      <c r="C53" s="65"/>
      <c r="D53" s="65"/>
      <c r="E53" s="65"/>
      <c r="F53" s="65"/>
      <c r="G53" s="65"/>
      <c r="H53" s="65"/>
      <c r="I53" s="65"/>
      <c r="J53" s="65"/>
      <c r="K53" s="65"/>
      <c r="L53" s="67"/>
      <c r="M53" s="28"/>
      <c r="N53" s="6"/>
      <c r="O53" s="7"/>
      <c r="P53" s="7"/>
      <c r="Q53" s="7"/>
      <c r="R53" s="7"/>
      <c r="S53" s="7"/>
      <c r="T53" s="7"/>
      <c r="U53" s="7"/>
      <c r="V53" s="7"/>
      <c r="W53" s="7"/>
      <c r="X53" s="7"/>
      <c r="Y53" s="7"/>
      <c r="Z53" s="7"/>
    </row>
    <row r="54" spans="1:26" ht="15.75">
      <c r="A54" s="8"/>
      <c r="B54" s="12" t="s">
        <v>36</v>
      </c>
      <c r="C54" s="68"/>
      <c r="D54" s="68"/>
      <c r="E54" s="68"/>
      <c r="F54" s="69"/>
      <c r="G54" s="68"/>
      <c r="H54" s="68"/>
      <c r="I54" s="68"/>
      <c r="J54" s="68"/>
      <c r="K54" s="68"/>
      <c r="L54" s="70"/>
      <c r="M54" s="10"/>
      <c r="N54" s="6"/>
      <c r="O54" s="7"/>
      <c r="P54" s="7"/>
      <c r="Q54" s="7"/>
      <c r="R54" s="7"/>
      <c r="S54" s="7"/>
      <c r="T54" s="7"/>
      <c r="U54" s="7"/>
      <c r="V54" s="7"/>
      <c r="W54" s="7"/>
      <c r="X54" s="7"/>
      <c r="Y54" s="7"/>
      <c r="Z54" s="7"/>
    </row>
    <row r="55" spans="1:26" ht="15.75">
      <c r="A55" s="8"/>
      <c r="B55" s="10"/>
      <c r="C55" s="68"/>
      <c r="D55" s="68"/>
      <c r="E55" s="68"/>
      <c r="F55" s="68"/>
      <c r="G55" s="68"/>
      <c r="H55" s="68"/>
      <c r="I55" s="68"/>
      <c r="J55" s="68"/>
      <c r="K55" s="68"/>
      <c r="L55" s="70"/>
      <c r="M55" s="10"/>
      <c r="N55" s="6"/>
      <c r="O55" s="7"/>
      <c r="P55" s="7"/>
      <c r="Q55" s="7"/>
      <c r="R55" s="7"/>
      <c r="S55" s="7"/>
      <c r="T55" s="7"/>
      <c r="U55" s="7"/>
      <c r="V55" s="7"/>
      <c r="W55" s="7"/>
      <c r="X55" s="7"/>
      <c r="Y55" s="7"/>
      <c r="Z55" s="7"/>
    </row>
    <row r="56" spans="1:26" ht="15.75">
      <c r="A56" s="27"/>
      <c r="B56" s="28" t="s">
        <v>33</v>
      </c>
      <c r="C56" s="65">
        <f>300887-C57</f>
        <v>300234</v>
      </c>
      <c r="D56" s="66">
        <f>282624+10394+42186</f>
        <v>335204</v>
      </c>
      <c r="E56" s="65"/>
      <c r="F56" s="65">
        <f>20924-204</f>
        <v>20720</v>
      </c>
      <c r="G56" s="65"/>
      <c r="H56" s="65">
        <f>13378+587+4287</f>
        <v>18252</v>
      </c>
      <c r="I56" s="65"/>
      <c r="J56" s="65"/>
      <c r="K56" s="65"/>
      <c r="L56" s="66">
        <f>D56-F56+H56-J56</f>
        <v>332736</v>
      </c>
      <c r="M56" s="28"/>
      <c r="N56" s="6"/>
      <c r="O56" s="7"/>
      <c r="P56" s="7"/>
      <c r="Q56" s="7"/>
      <c r="R56" s="7"/>
      <c r="S56" s="7"/>
      <c r="T56" s="7"/>
      <c r="U56" s="7"/>
      <c r="V56" s="7"/>
      <c r="W56" s="7"/>
      <c r="X56" s="7"/>
      <c r="Y56" s="7"/>
      <c r="Z56" s="7"/>
    </row>
    <row r="57" spans="1:26" ht="15.75">
      <c r="A57" s="27"/>
      <c r="B57" s="28" t="s">
        <v>34</v>
      </c>
      <c r="C57" s="65">
        <v>653</v>
      </c>
      <c r="D57" s="66">
        <v>0</v>
      </c>
      <c r="E57" s="65"/>
      <c r="F57" s="65">
        <v>95</v>
      </c>
      <c r="G57" s="65"/>
      <c r="H57" s="65">
        <f>70+3+22</f>
        <v>95</v>
      </c>
      <c r="I57" s="65"/>
      <c r="J57" s="65"/>
      <c r="K57" s="65"/>
      <c r="L57" s="66">
        <f>D57-F57+H57-J57</f>
        <v>0</v>
      </c>
      <c r="M57" s="28"/>
      <c r="N57" s="6"/>
      <c r="O57" s="7"/>
      <c r="P57" s="7"/>
      <c r="Q57" s="7"/>
      <c r="R57" s="7"/>
      <c r="S57" s="7"/>
      <c r="T57" s="7"/>
      <c r="U57" s="7"/>
      <c r="V57" s="7"/>
      <c r="W57" s="7"/>
      <c r="X57" s="7"/>
      <c r="Y57" s="7"/>
      <c r="Z57" s="7"/>
    </row>
    <row r="58" spans="1:26" ht="15.75">
      <c r="A58" s="27"/>
      <c r="B58" s="65"/>
      <c r="C58" s="65"/>
      <c r="D58" s="66"/>
      <c r="E58" s="65"/>
      <c r="F58" s="65"/>
      <c r="G58" s="65"/>
      <c r="H58" s="65"/>
      <c r="I58" s="65"/>
      <c r="J58" s="65"/>
      <c r="K58" s="65"/>
      <c r="L58" s="66"/>
      <c r="M58" s="28"/>
      <c r="N58" s="6"/>
      <c r="O58" s="7"/>
      <c r="P58" s="7"/>
      <c r="Q58" s="7"/>
      <c r="R58" s="7"/>
      <c r="S58" s="7"/>
      <c r="T58" s="7"/>
      <c r="U58" s="7"/>
      <c r="V58" s="7"/>
      <c r="W58" s="7"/>
      <c r="X58" s="7"/>
      <c r="Y58" s="7"/>
      <c r="Z58" s="7"/>
    </row>
    <row r="59" spans="1:26" ht="15.75">
      <c r="A59" s="27"/>
      <c r="B59" s="28" t="s">
        <v>35</v>
      </c>
      <c r="C59" s="65">
        <f>SUM(C56:C58)</f>
        <v>300887</v>
      </c>
      <c r="D59" s="65">
        <f>SUM(D56:D58)</f>
        <v>335204</v>
      </c>
      <c r="E59" s="65"/>
      <c r="F59" s="65">
        <f>SUM(F56:F58)</f>
        <v>20815</v>
      </c>
      <c r="G59" s="65"/>
      <c r="H59" s="65">
        <f>SUM(H56:H58)</f>
        <v>18347</v>
      </c>
      <c r="I59" s="65"/>
      <c r="J59" s="65">
        <f>SUM(J56:J58)</f>
        <v>0</v>
      </c>
      <c r="K59" s="65"/>
      <c r="L59" s="65">
        <f>SUM(L56:L58)</f>
        <v>332736</v>
      </c>
      <c r="M59" s="28"/>
      <c r="N59" s="71"/>
      <c r="O59" s="7"/>
      <c r="P59" s="7"/>
      <c r="Q59" s="7"/>
      <c r="R59" s="7"/>
      <c r="S59" s="7"/>
      <c r="T59" s="7"/>
      <c r="U59" s="7"/>
      <c r="V59" s="7"/>
      <c r="W59" s="7"/>
      <c r="X59" s="7"/>
      <c r="Y59" s="7"/>
      <c r="Z59" s="7"/>
    </row>
    <row r="60" spans="1:26" ht="15.75">
      <c r="A60" s="27"/>
      <c r="B60" s="28"/>
      <c r="C60" s="65"/>
      <c r="D60" s="67"/>
      <c r="E60" s="65"/>
      <c r="F60" s="65"/>
      <c r="G60" s="65"/>
      <c r="H60" s="65"/>
      <c r="I60" s="65"/>
      <c r="J60" s="65"/>
      <c r="K60" s="65"/>
      <c r="L60" s="67"/>
      <c r="M60" s="28"/>
      <c r="N60" s="71"/>
      <c r="O60" s="7"/>
      <c r="P60" s="7"/>
      <c r="Q60" s="7"/>
      <c r="R60" s="7"/>
      <c r="S60" s="7"/>
      <c r="T60" s="7"/>
      <c r="U60" s="7"/>
      <c r="V60" s="7"/>
      <c r="W60" s="7"/>
      <c r="X60" s="7"/>
      <c r="Y60" s="7"/>
      <c r="Z60" s="7"/>
    </row>
    <row r="61" spans="1:26" ht="15.75">
      <c r="A61" s="27"/>
      <c r="B61" s="28" t="s">
        <v>37</v>
      </c>
      <c r="C61" s="65">
        <f>-31685-6493-1315</f>
        <v>-39493</v>
      </c>
      <c r="D61" s="65">
        <f>C61</f>
        <v>-39493</v>
      </c>
      <c r="E61" s="65"/>
      <c r="F61" s="65"/>
      <c r="G61" s="65"/>
      <c r="H61" s="65"/>
      <c r="I61" s="65"/>
      <c r="J61" s="65"/>
      <c r="K61" s="65"/>
      <c r="L61" s="65">
        <f>D61</f>
        <v>-39493</v>
      </c>
      <c r="M61" s="28"/>
      <c r="N61" s="71"/>
      <c r="O61" s="7"/>
      <c r="P61" s="7"/>
      <c r="Q61" s="7"/>
      <c r="R61" s="7"/>
      <c r="S61" s="7"/>
      <c r="T61" s="7"/>
      <c r="U61" s="7"/>
      <c r="V61" s="7"/>
      <c r="W61" s="7"/>
      <c r="X61" s="7"/>
      <c r="Y61" s="7"/>
      <c r="Z61" s="7"/>
    </row>
    <row r="62" spans="1:26" ht="15.75">
      <c r="A62" s="27"/>
      <c r="B62" s="28" t="s">
        <v>38</v>
      </c>
      <c r="C62" s="65">
        <v>0</v>
      </c>
      <c r="D62" s="67">
        <v>0</v>
      </c>
      <c r="E62" s="65"/>
      <c r="F62" s="65"/>
      <c r="G62" s="65"/>
      <c r="H62" s="65"/>
      <c r="I62" s="65"/>
      <c r="J62" s="65"/>
      <c r="K62" s="65"/>
      <c r="L62" s="67">
        <v>0</v>
      </c>
      <c r="M62" s="28"/>
      <c r="N62" s="71"/>
      <c r="O62" s="7"/>
      <c r="P62" s="7"/>
      <c r="Q62" s="7"/>
      <c r="R62" s="7"/>
      <c r="S62" s="7"/>
      <c r="T62" s="7"/>
      <c r="U62" s="7"/>
      <c r="V62" s="7"/>
      <c r="W62" s="7"/>
      <c r="X62" s="7"/>
      <c r="Y62" s="7"/>
      <c r="Z62" s="7"/>
    </row>
    <row r="63" spans="1:26" ht="15.75">
      <c r="A63" s="27"/>
      <c r="B63" s="28" t="s">
        <v>39</v>
      </c>
      <c r="C63" s="65">
        <v>37429</v>
      </c>
      <c r="D63" s="67">
        <f>300000-270217+155</f>
        <v>29938</v>
      </c>
      <c r="E63" s="65"/>
      <c r="F63" s="65"/>
      <c r="G63" s="65"/>
      <c r="H63" s="65"/>
      <c r="I63" s="65"/>
      <c r="J63" s="65"/>
      <c r="K63" s="65"/>
      <c r="L63" s="67">
        <f>40547-9+221</f>
        <v>40759</v>
      </c>
      <c r="M63" s="28"/>
      <c r="N63" s="71"/>
      <c r="O63" s="7"/>
      <c r="P63" s="7"/>
      <c r="Q63" s="7"/>
      <c r="R63" s="7"/>
      <c r="S63" s="7"/>
      <c r="T63" s="7"/>
      <c r="U63" s="7"/>
      <c r="V63" s="7"/>
      <c r="W63" s="7"/>
      <c r="X63" s="7"/>
      <c r="Y63" s="7"/>
      <c r="Z63" s="7"/>
    </row>
    <row r="64" spans="1:26" ht="15.75">
      <c r="A64" s="27"/>
      <c r="B64" s="28" t="s">
        <v>40</v>
      </c>
      <c r="C64" s="65">
        <v>0</v>
      </c>
      <c r="D64" s="67">
        <f>-34889+6493</f>
        <v>-28396</v>
      </c>
      <c r="E64" s="65"/>
      <c r="F64" s="65"/>
      <c r="G64" s="65"/>
      <c r="H64" s="65"/>
      <c r="I64" s="65"/>
      <c r="J64" s="65"/>
      <c r="K64" s="65"/>
      <c r="L64" s="67">
        <f>D64-8353</f>
        <v>-36749</v>
      </c>
      <c r="M64" s="28"/>
      <c r="N64" s="71"/>
      <c r="O64" s="7"/>
      <c r="P64" s="7"/>
      <c r="Q64" s="7"/>
      <c r="R64" s="7"/>
      <c r="S64" s="7"/>
      <c r="T64" s="7"/>
      <c r="U64" s="7"/>
      <c r="V64" s="7"/>
      <c r="W64" s="7"/>
      <c r="X64" s="7"/>
      <c r="Y64" s="7"/>
      <c r="Z64" s="7"/>
    </row>
    <row r="65" spans="1:26" ht="15.75">
      <c r="A65" s="27"/>
      <c r="B65" s="28" t="s">
        <v>41</v>
      </c>
      <c r="C65" s="65">
        <v>0</v>
      </c>
      <c r="D65" s="67">
        <v>0</v>
      </c>
      <c r="E65" s="65"/>
      <c r="F65" s="65"/>
      <c r="G65" s="65"/>
      <c r="H65" s="65"/>
      <c r="I65" s="65"/>
      <c r="J65" s="65"/>
      <c r="K65" s="65"/>
      <c r="L65" s="67">
        <v>0</v>
      </c>
      <c r="M65" s="28"/>
      <c r="N65" s="6"/>
      <c r="O65" s="7"/>
      <c r="P65" s="7"/>
      <c r="Q65" s="7"/>
      <c r="R65" s="7"/>
      <c r="S65" s="7"/>
      <c r="T65" s="7"/>
      <c r="U65" s="7"/>
      <c r="V65" s="7"/>
      <c r="W65" s="7"/>
      <c r="X65" s="7"/>
      <c r="Y65" s="7"/>
      <c r="Z65" s="7"/>
    </row>
    <row r="66" spans="1:26" ht="15.75">
      <c r="A66" s="27"/>
      <c r="B66" s="28" t="s">
        <v>42</v>
      </c>
      <c r="C66" s="65">
        <v>1177</v>
      </c>
      <c r="D66" s="67">
        <v>2747</v>
      </c>
      <c r="E66" s="65"/>
      <c r="F66" s="65">
        <v>0</v>
      </c>
      <c r="G66" s="65"/>
      <c r="H66" s="72"/>
      <c r="I66" s="65"/>
      <c r="J66" s="65"/>
      <c r="K66" s="65"/>
      <c r="L66" s="67">
        <f>SUM(D66:K66)</f>
        <v>2747</v>
      </c>
      <c r="M66" s="28"/>
      <c r="N66" s="6"/>
      <c r="O66" s="7"/>
      <c r="P66" s="7"/>
      <c r="Q66" s="7"/>
      <c r="R66" s="7"/>
      <c r="S66" s="7"/>
      <c r="T66" s="7"/>
      <c r="U66" s="7"/>
      <c r="V66" s="7"/>
      <c r="W66" s="7"/>
      <c r="X66" s="7"/>
      <c r="Y66" s="7"/>
      <c r="Z66" s="7"/>
    </row>
    <row r="67" spans="1:26" ht="15.75">
      <c r="A67" s="27"/>
      <c r="B67" s="28" t="s">
        <v>15</v>
      </c>
      <c r="C67" s="65">
        <f>SUM(C59:C66)</f>
        <v>300000</v>
      </c>
      <c r="D67" s="67">
        <f>SUM(D59:D66)</f>
        <v>300000</v>
      </c>
      <c r="E67" s="65"/>
      <c r="F67" s="65"/>
      <c r="G67" s="65"/>
      <c r="H67" s="72"/>
      <c r="I67" s="65"/>
      <c r="J67" s="65"/>
      <c r="K67" s="65"/>
      <c r="L67" s="67">
        <f>SUM(L59:L66)</f>
        <v>300000</v>
      </c>
      <c r="M67" s="28"/>
      <c r="N67" s="6"/>
      <c r="O67" s="7"/>
      <c r="P67" s="7"/>
      <c r="Q67" s="7"/>
      <c r="R67" s="7"/>
      <c r="S67" s="7"/>
      <c r="T67" s="7"/>
      <c r="U67" s="7"/>
      <c r="V67" s="7"/>
      <c r="W67" s="7"/>
      <c r="X67" s="7"/>
      <c r="Y67" s="7"/>
      <c r="Z67" s="7"/>
    </row>
    <row r="68" spans="1:26" ht="15.75">
      <c r="A68" s="27"/>
      <c r="B68" s="28"/>
      <c r="C68" s="67"/>
      <c r="D68" s="67"/>
      <c r="E68" s="65"/>
      <c r="F68" s="65"/>
      <c r="G68" s="65"/>
      <c r="H68" s="65"/>
      <c r="I68" s="65"/>
      <c r="J68" s="65"/>
      <c r="K68" s="65"/>
      <c r="L68" s="67"/>
      <c r="M68" s="28"/>
      <c r="N68" s="6"/>
      <c r="O68" s="7"/>
      <c r="P68" s="7"/>
      <c r="Q68" s="7"/>
      <c r="R68" s="7"/>
      <c r="S68" s="7"/>
      <c r="T68" s="7"/>
      <c r="U68" s="7"/>
      <c r="V68" s="7"/>
      <c r="W68" s="7"/>
      <c r="X68" s="7"/>
      <c r="Y68" s="7"/>
      <c r="Z68" s="7"/>
    </row>
    <row r="69" spans="1:26" ht="15.75">
      <c r="A69" s="27"/>
      <c r="B69" s="65"/>
      <c r="C69" s="65"/>
      <c r="D69" s="65"/>
      <c r="E69" s="65"/>
      <c r="F69" s="65"/>
      <c r="G69" s="65"/>
      <c r="H69" s="65"/>
      <c r="I69" s="65"/>
      <c r="J69" s="65"/>
      <c r="K69" s="65"/>
      <c r="L69" s="65"/>
      <c r="M69" s="28"/>
      <c r="N69" s="6"/>
      <c r="O69" s="7"/>
      <c r="P69" s="7"/>
      <c r="Q69" s="7"/>
      <c r="R69" s="7"/>
      <c r="S69" s="7"/>
      <c r="T69" s="7"/>
      <c r="U69" s="7"/>
      <c r="V69" s="7"/>
      <c r="W69" s="7"/>
      <c r="X69" s="7"/>
      <c r="Y69" s="7"/>
      <c r="Z69" s="7"/>
    </row>
    <row r="70" spans="1:26" ht="15.75">
      <c r="A70" s="8"/>
      <c r="B70" s="68" t="s">
        <v>43</v>
      </c>
      <c r="C70" s="10"/>
      <c r="D70" s="10"/>
      <c r="E70" s="10"/>
      <c r="F70" s="10"/>
      <c r="G70" s="10"/>
      <c r="H70" s="10"/>
      <c r="I70" s="10"/>
      <c r="J70" s="21" t="s">
        <v>176</v>
      </c>
      <c r="K70" s="10"/>
      <c r="L70" s="21" t="s">
        <v>191</v>
      </c>
      <c r="M70" s="10"/>
      <c r="N70" s="6"/>
      <c r="O70" s="7"/>
      <c r="P70" s="7"/>
      <c r="Q70" s="7"/>
      <c r="R70" s="7"/>
      <c r="S70" s="7"/>
      <c r="T70" s="7"/>
      <c r="U70" s="7"/>
      <c r="V70" s="7"/>
      <c r="W70" s="7"/>
      <c r="X70" s="7"/>
      <c r="Y70" s="7"/>
      <c r="Z70" s="7"/>
    </row>
    <row r="71" spans="1:26" ht="15.75">
      <c r="A71" s="8"/>
      <c r="B71" s="60" t="s">
        <v>44</v>
      </c>
      <c r="C71" s="17"/>
      <c r="D71" s="17"/>
      <c r="E71" s="17"/>
      <c r="F71" s="17"/>
      <c r="G71" s="17"/>
      <c r="H71" s="17"/>
      <c r="I71" s="20"/>
      <c r="J71" s="20">
        <f>D63</f>
        <v>29938</v>
      </c>
      <c r="K71" s="20"/>
      <c r="L71" s="20">
        <v>0</v>
      </c>
      <c r="M71" s="17"/>
      <c r="N71" s="6"/>
      <c r="O71" s="7"/>
      <c r="P71" s="7"/>
      <c r="Q71" s="7"/>
      <c r="R71" s="7"/>
      <c r="S71" s="7"/>
      <c r="T71" s="7"/>
      <c r="U71" s="7"/>
      <c r="V71" s="7"/>
      <c r="W71" s="7"/>
      <c r="X71" s="7"/>
      <c r="Y71" s="7"/>
      <c r="Z71" s="7"/>
    </row>
    <row r="72" spans="1:26" ht="15.75">
      <c r="A72" s="27"/>
      <c r="B72" s="28" t="s">
        <v>45</v>
      </c>
      <c r="C72" s="28"/>
      <c r="D72" s="28"/>
      <c r="E72" s="28"/>
      <c r="F72" s="28"/>
      <c r="G72" s="28"/>
      <c r="H72" s="28"/>
      <c r="I72" s="28"/>
      <c r="J72" s="65">
        <f>F59-F57</f>
        <v>20720</v>
      </c>
      <c r="K72" s="28"/>
      <c r="L72" s="66"/>
      <c r="M72" s="28"/>
      <c r="N72" s="6"/>
      <c r="O72" s="7"/>
      <c r="P72" s="7"/>
      <c r="Q72" s="7"/>
      <c r="R72" s="7"/>
      <c r="S72" s="7"/>
      <c r="T72" s="7"/>
      <c r="U72" s="7"/>
      <c r="V72" s="7"/>
      <c r="W72" s="7"/>
      <c r="X72" s="7"/>
      <c r="Y72" s="7"/>
      <c r="Z72" s="7"/>
    </row>
    <row r="73" spans="1:26" ht="15.75">
      <c r="A73" s="27"/>
      <c r="B73" s="28" t="s">
        <v>46</v>
      </c>
      <c r="C73" s="52"/>
      <c r="D73" s="73"/>
      <c r="E73" s="28"/>
      <c r="F73" s="28"/>
      <c r="G73" s="28"/>
      <c r="H73" s="28"/>
      <c r="I73" s="28"/>
      <c r="J73" s="65"/>
      <c r="K73" s="28"/>
      <c r="L73" s="66">
        <f>11194+532+F57</f>
        <v>11821</v>
      </c>
      <c r="M73" s="28"/>
      <c r="N73" s="6"/>
      <c r="O73" s="7"/>
      <c r="P73" s="7"/>
      <c r="Q73" s="7"/>
      <c r="R73" s="7"/>
      <c r="S73" s="7"/>
      <c r="T73" s="7"/>
      <c r="U73" s="7"/>
      <c r="V73" s="7"/>
      <c r="W73" s="7"/>
      <c r="X73" s="7"/>
      <c r="Y73" s="7"/>
      <c r="Z73" s="7"/>
    </row>
    <row r="74" spans="1:26" ht="15.75">
      <c r="A74" s="27"/>
      <c r="B74" s="28" t="s">
        <v>47</v>
      </c>
      <c r="C74" s="28"/>
      <c r="D74" s="28"/>
      <c r="E74" s="28"/>
      <c r="F74" s="28"/>
      <c r="G74" s="28"/>
      <c r="H74" s="28"/>
      <c r="I74" s="28"/>
      <c r="J74" s="65"/>
      <c r="K74" s="28"/>
      <c r="L74" s="66">
        <v>2495</v>
      </c>
      <c r="M74" s="28"/>
      <c r="N74" s="6"/>
      <c r="O74" s="7"/>
      <c r="P74" s="7"/>
      <c r="Q74" s="7"/>
      <c r="R74" s="7"/>
      <c r="S74" s="7"/>
      <c r="T74" s="7"/>
      <c r="U74" s="7"/>
      <c r="V74" s="7"/>
      <c r="W74" s="7"/>
      <c r="X74" s="7"/>
      <c r="Y74" s="7"/>
      <c r="Z74" s="7"/>
    </row>
    <row r="75" spans="1:26" ht="15.75">
      <c r="A75" s="27"/>
      <c r="B75" s="28" t="s">
        <v>48</v>
      </c>
      <c r="C75" s="28"/>
      <c r="D75" s="28"/>
      <c r="E75" s="28"/>
      <c r="F75" s="28"/>
      <c r="G75" s="28"/>
      <c r="H75" s="28"/>
      <c r="I75" s="28"/>
      <c r="J75" s="65">
        <f>SUM(J71:J74)</f>
        <v>50658</v>
      </c>
      <c r="K75" s="28"/>
      <c r="L75" s="66">
        <f>SUM(L71:L74)</f>
        <v>14316</v>
      </c>
      <c r="M75" s="28"/>
      <c r="N75" s="6"/>
      <c r="O75" s="7"/>
      <c r="P75" s="7"/>
      <c r="Q75" s="7"/>
      <c r="R75" s="7"/>
      <c r="S75" s="7"/>
      <c r="T75" s="7"/>
      <c r="U75" s="7"/>
      <c r="V75" s="7"/>
      <c r="W75" s="7"/>
      <c r="X75" s="7"/>
      <c r="Y75" s="7"/>
      <c r="Z75" s="7"/>
    </row>
    <row r="76" spans="1:26" ht="15.75">
      <c r="A76" s="27"/>
      <c r="B76" s="28" t="s">
        <v>49</v>
      </c>
      <c r="C76" s="28"/>
      <c r="D76" s="28"/>
      <c r="E76" s="28"/>
      <c r="F76" s="28"/>
      <c r="G76" s="28"/>
      <c r="H76" s="28"/>
      <c r="I76" s="28"/>
      <c r="J76" s="65">
        <f>F57</f>
        <v>95</v>
      </c>
      <c r="K76" s="28"/>
      <c r="L76" s="67">
        <f>-J76</f>
        <v>-95</v>
      </c>
      <c r="M76" s="28"/>
      <c r="N76" s="6"/>
      <c r="O76" s="7"/>
      <c r="P76" s="7"/>
      <c r="Q76" s="7"/>
      <c r="R76" s="7"/>
      <c r="S76" s="7"/>
      <c r="T76" s="7"/>
      <c r="U76" s="7"/>
      <c r="V76" s="7"/>
      <c r="W76" s="7"/>
      <c r="X76" s="7"/>
      <c r="Y76" s="7"/>
      <c r="Z76" s="7"/>
    </row>
    <row r="77" spans="1:26" ht="15.75">
      <c r="A77" s="27"/>
      <c r="B77" s="28" t="s">
        <v>50</v>
      </c>
      <c r="C77" s="28"/>
      <c r="D77" s="28"/>
      <c r="E77" s="28"/>
      <c r="F77" s="28"/>
      <c r="G77" s="28"/>
      <c r="H77" s="28"/>
      <c r="I77" s="28"/>
      <c r="J77" s="65">
        <f>J75+J76</f>
        <v>50753</v>
      </c>
      <c r="K77" s="28"/>
      <c r="L77" s="66">
        <f>L75+L76</f>
        <v>14221</v>
      </c>
      <c r="M77" s="28"/>
      <c r="N77" s="6"/>
      <c r="O77" s="7"/>
      <c r="P77" s="7"/>
      <c r="Q77" s="7"/>
      <c r="R77" s="7"/>
      <c r="S77" s="7"/>
      <c r="T77" s="7"/>
      <c r="U77" s="7"/>
      <c r="V77" s="7"/>
      <c r="W77" s="7"/>
      <c r="X77" s="7"/>
      <c r="Y77" s="7"/>
      <c r="Z77" s="7"/>
    </row>
    <row r="78" spans="1:26" ht="15.75">
      <c r="A78" s="27"/>
      <c r="B78" s="28" t="s">
        <v>51</v>
      </c>
      <c r="C78" s="28"/>
      <c r="D78" s="28"/>
      <c r="E78" s="28"/>
      <c r="F78" s="28"/>
      <c r="G78" s="28"/>
      <c r="H78" s="28"/>
      <c r="I78" s="28"/>
      <c r="J78" s="65"/>
      <c r="K78" s="28"/>
      <c r="L78" s="67"/>
      <c r="M78" s="28"/>
      <c r="N78" s="6"/>
      <c r="O78" s="7"/>
      <c r="P78" s="7"/>
      <c r="Q78" s="7"/>
      <c r="R78" s="7"/>
      <c r="S78" s="7"/>
      <c r="T78" s="7"/>
      <c r="U78" s="7"/>
      <c r="V78" s="7"/>
      <c r="W78" s="7"/>
      <c r="X78" s="7"/>
      <c r="Y78" s="7"/>
      <c r="Z78" s="7"/>
    </row>
    <row r="79" spans="1:26" ht="15.75">
      <c r="A79" s="27">
        <v>1</v>
      </c>
      <c r="B79" s="74" t="s">
        <v>52</v>
      </c>
      <c r="C79" s="75"/>
      <c r="D79" s="28"/>
      <c r="E79" s="28"/>
      <c r="F79" s="28"/>
      <c r="G79" s="28"/>
      <c r="H79" s="28"/>
      <c r="I79" s="28"/>
      <c r="J79" s="65"/>
      <c r="K79" s="28"/>
      <c r="L79" s="66">
        <v>0</v>
      </c>
      <c r="M79" s="28"/>
      <c r="N79" s="6"/>
      <c r="O79" s="7"/>
      <c r="P79" s="7"/>
      <c r="Q79" s="7"/>
      <c r="R79" s="7"/>
      <c r="S79" s="7"/>
      <c r="T79" s="7"/>
      <c r="U79" s="7"/>
      <c r="V79" s="7"/>
      <c r="W79" s="7"/>
      <c r="X79" s="7"/>
      <c r="Y79" s="7"/>
      <c r="Z79" s="7"/>
    </row>
    <row r="80" spans="1:26" ht="15.75">
      <c r="A80" s="27">
        <v>2</v>
      </c>
      <c r="B80" s="28" t="s">
        <v>53</v>
      </c>
      <c r="C80" s="28"/>
      <c r="D80" s="28"/>
      <c r="E80" s="28"/>
      <c r="F80" s="28"/>
      <c r="G80" s="28"/>
      <c r="H80" s="28"/>
      <c r="I80" s="28"/>
      <c r="J80" s="28"/>
      <c r="K80" s="28"/>
      <c r="L80" s="66">
        <v>-5</v>
      </c>
      <c r="M80" s="28"/>
      <c r="N80" s="6"/>
      <c r="O80" s="7"/>
      <c r="P80" s="7"/>
      <c r="Q80" s="7"/>
      <c r="R80" s="7"/>
      <c r="S80" s="7"/>
      <c r="T80" s="7"/>
      <c r="U80" s="7"/>
      <c r="V80" s="7"/>
      <c r="W80" s="7"/>
      <c r="X80" s="7"/>
      <c r="Y80" s="7"/>
      <c r="Z80" s="7"/>
    </row>
    <row r="81" spans="1:26" ht="15.75">
      <c r="A81" s="27">
        <v>3</v>
      </c>
      <c r="B81" s="28" t="s">
        <v>54</v>
      </c>
      <c r="C81" s="28"/>
      <c r="D81" s="28"/>
      <c r="E81" s="28"/>
      <c r="F81" s="28"/>
      <c r="G81" s="28"/>
      <c r="H81" s="28"/>
      <c r="I81" s="28"/>
      <c r="J81" s="28"/>
      <c r="K81" s="28"/>
      <c r="L81" s="66">
        <f>-(30-5)-867-4</f>
        <v>-896</v>
      </c>
      <c r="M81" s="28"/>
      <c r="N81" s="6"/>
      <c r="O81" s="7"/>
      <c r="P81" s="7"/>
      <c r="Q81" s="7"/>
      <c r="R81" s="7"/>
      <c r="S81" s="7"/>
      <c r="T81" s="7"/>
      <c r="U81" s="7"/>
      <c r="V81" s="7"/>
      <c r="W81" s="7"/>
      <c r="X81" s="7"/>
      <c r="Y81" s="7"/>
      <c r="Z81" s="7"/>
    </row>
    <row r="82" spans="1:26" ht="15.75">
      <c r="A82" s="27">
        <v>4</v>
      </c>
      <c r="B82" s="28" t="s">
        <v>55</v>
      </c>
      <c r="C82" s="28"/>
      <c r="D82" s="28"/>
      <c r="E82" s="28"/>
      <c r="F82" s="28"/>
      <c r="G82" s="28"/>
      <c r="H82" s="28"/>
      <c r="I82" s="28"/>
      <c r="J82" s="28"/>
      <c r="K82" s="28"/>
      <c r="L82" s="66">
        <v>-720</v>
      </c>
      <c r="M82" s="28"/>
      <c r="N82" s="6"/>
      <c r="O82" s="7"/>
      <c r="P82" s="7"/>
      <c r="Q82" s="7"/>
      <c r="R82" s="7"/>
      <c r="S82" s="7"/>
      <c r="T82" s="7"/>
      <c r="U82" s="7"/>
      <c r="V82" s="7"/>
      <c r="W82" s="7"/>
      <c r="X82" s="7"/>
      <c r="Y82" s="7"/>
      <c r="Z82" s="7"/>
    </row>
    <row r="83" spans="1:26" ht="15.75">
      <c r="A83" s="27">
        <v>5</v>
      </c>
      <c r="B83" s="28" t="s">
        <v>56</v>
      </c>
      <c r="C83" s="28"/>
      <c r="D83" s="28"/>
      <c r="E83" s="28"/>
      <c r="F83" s="28"/>
      <c r="G83" s="28"/>
      <c r="H83" s="28"/>
      <c r="I83" s="28"/>
      <c r="J83" s="28"/>
      <c r="K83" s="28"/>
      <c r="L83" s="66">
        <v>-2892</v>
      </c>
      <c r="M83" s="28"/>
      <c r="N83" s="6"/>
      <c r="O83" s="7"/>
      <c r="P83" s="7"/>
      <c r="Q83" s="7"/>
      <c r="R83" s="7"/>
      <c r="S83" s="7"/>
      <c r="T83" s="7"/>
      <c r="U83" s="7"/>
      <c r="V83" s="7"/>
      <c r="W83" s="7"/>
      <c r="X83" s="7"/>
      <c r="Y83" s="7"/>
      <c r="Z83" s="7"/>
    </row>
    <row r="84" spans="1:26" ht="15.75">
      <c r="A84" s="27">
        <v>6</v>
      </c>
      <c r="B84" s="28" t="s">
        <v>57</v>
      </c>
      <c r="C84" s="28"/>
      <c r="D84" s="28"/>
      <c r="E84" s="28"/>
      <c r="F84" s="28"/>
      <c r="G84" s="28"/>
      <c r="H84" s="28"/>
      <c r="I84" s="28"/>
      <c r="J84" s="28"/>
      <c r="K84" s="28"/>
      <c r="L84" s="66">
        <v>0</v>
      </c>
      <c r="M84" s="28"/>
      <c r="N84" s="6"/>
      <c r="O84" s="7"/>
      <c r="P84" s="7"/>
      <c r="Q84" s="7"/>
      <c r="R84" s="7"/>
      <c r="S84" s="7"/>
      <c r="T84" s="7"/>
      <c r="U84" s="7"/>
      <c r="V84" s="7"/>
      <c r="W84" s="7"/>
      <c r="X84" s="7"/>
      <c r="Y84" s="7"/>
      <c r="Z84" s="7"/>
    </row>
    <row r="85" spans="1:26" ht="15.75">
      <c r="A85" s="27">
        <v>7</v>
      </c>
      <c r="B85" s="28" t="s">
        <v>58</v>
      </c>
      <c r="C85" s="28"/>
      <c r="D85" s="28"/>
      <c r="E85" s="28"/>
      <c r="F85" s="28"/>
      <c r="G85" s="28"/>
      <c r="H85" s="28"/>
      <c r="I85" s="28"/>
      <c r="J85" s="28"/>
      <c r="K85" s="28"/>
      <c r="L85" s="66">
        <v>-1025</v>
      </c>
      <c r="M85" s="28"/>
      <c r="N85" s="6"/>
      <c r="O85" s="7"/>
      <c r="P85" s="7"/>
      <c r="Q85" s="7"/>
      <c r="R85" s="7"/>
      <c r="S85" s="7"/>
      <c r="T85" s="7"/>
      <c r="U85" s="7"/>
      <c r="V85" s="7"/>
      <c r="W85" s="7"/>
      <c r="X85" s="7"/>
      <c r="Y85" s="7"/>
      <c r="Z85" s="7"/>
    </row>
    <row r="86" spans="1:26" ht="15.75">
      <c r="A86" s="27">
        <v>8</v>
      </c>
      <c r="B86" s="28" t="s">
        <v>59</v>
      </c>
      <c r="C86" s="28"/>
      <c r="D86" s="28"/>
      <c r="E86" s="28"/>
      <c r="F86" s="28"/>
      <c r="G86" s="28"/>
      <c r="H86" s="28"/>
      <c r="I86" s="28"/>
      <c r="J86" s="28"/>
      <c r="K86" s="28"/>
      <c r="L86" s="66">
        <v>-330</v>
      </c>
      <c r="M86" s="28"/>
      <c r="N86" s="6"/>
      <c r="O86" s="7"/>
      <c r="P86" s="7"/>
      <c r="Q86" s="7"/>
      <c r="R86" s="7"/>
      <c r="S86" s="7"/>
      <c r="T86" s="7"/>
      <c r="U86" s="7"/>
      <c r="V86" s="7"/>
      <c r="W86" s="7"/>
      <c r="X86" s="7"/>
      <c r="Y86" s="7"/>
      <c r="Z86" s="7"/>
    </row>
    <row r="87" spans="1:26" ht="15.75">
      <c r="A87" s="27">
        <v>9</v>
      </c>
      <c r="B87" s="28" t="s">
        <v>60</v>
      </c>
      <c r="C87" s="28"/>
      <c r="D87" s="28"/>
      <c r="E87" s="28"/>
      <c r="F87" s="28"/>
      <c r="G87" s="28"/>
      <c r="H87" s="28"/>
      <c r="I87" s="28"/>
      <c r="J87" s="28"/>
      <c r="K87" s="28"/>
      <c r="L87" s="66">
        <v>0</v>
      </c>
      <c r="M87" s="28"/>
      <c r="N87" s="6"/>
      <c r="O87" s="7"/>
      <c r="P87" s="7"/>
      <c r="Q87" s="7"/>
      <c r="R87" s="7"/>
      <c r="S87" s="7"/>
      <c r="T87" s="7"/>
      <c r="U87" s="7"/>
      <c r="V87" s="7"/>
      <c r="W87" s="7"/>
      <c r="X87" s="7"/>
      <c r="Y87" s="7"/>
      <c r="Z87" s="7"/>
    </row>
    <row r="88" spans="1:26" ht="15.75">
      <c r="A88" s="27">
        <v>10</v>
      </c>
      <c r="B88" s="28" t="s">
        <v>61</v>
      </c>
      <c r="C88" s="28"/>
      <c r="D88" s="28"/>
      <c r="E88" s="28"/>
      <c r="F88" s="28"/>
      <c r="G88" s="28"/>
      <c r="H88" s="28"/>
      <c r="I88" s="28"/>
      <c r="J88" s="28"/>
      <c r="K88" s="28"/>
      <c r="L88" s="66">
        <v>0</v>
      </c>
      <c r="M88" s="28"/>
      <c r="N88" s="6"/>
      <c r="O88" s="7"/>
      <c r="P88" s="7"/>
      <c r="Q88" s="7"/>
      <c r="R88" s="7"/>
      <c r="S88" s="7"/>
      <c r="T88" s="7"/>
      <c r="U88" s="7"/>
      <c r="V88" s="7"/>
      <c r="W88" s="7"/>
      <c r="X88" s="7"/>
      <c r="Y88" s="7"/>
      <c r="Z88" s="7"/>
    </row>
    <row r="89" spans="1:26" ht="15.75">
      <c r="A89" s="27">
        <v>11</v>
      </c>
      <c r="B89" s="28" t="s">
        <v>62</v>
      </c>
      <c r="C89" s="28"/>
      <c r="D89" s="28"/>
      <c r="E89" s="28"/>
      <c r="F89" s="28"/>
      <c r="G89" s="28"/>
      <c r="H89" s="28"/>
      <c r="I89" s="28"/>
      <c r="J89" s="28">
        <f>-L89</f>
        <v>8353</v>
      </c>
      <c r="K89" s="28"/>
      <c r="L89" s="66">
        <v>-8353</v>
      </c>
      <c r="M89" s="28"/>
      <c r="N89" s="6"/>
      <c r="O89" s="7"/>
      <c r="P89" s="7"/>
      <c r="Q89" s="7"/>
      <c r="R89" s="7"/>
      <c r="S89" s="7"/>
      <c r="T89" s="7"/>
      <c r="U89" s="7"/>
      <c r="V89" s="7"/>
      <c r="W89" s="7"/>
      <c r="X89" s="7"/>
      <c r="Y89" s="7"/>
      <c r="Z89" s="7"/>
    </row>
    <row r="90" spans="1:26" ht="15.75">
      <c r="A90" s="27">
        <v>12</v>
      </c>
      <c r="B90" s="28" t="s">
        <v>38</v>
      </c>
      <c r="C90" s="28"/>
      <c r="D90" s="28"/>
      <c r="E90" s="28"/>
      <c r="F90" s="28"/>
      <c r="G90" s="28"/>
      <c r="H90" s="28"/>
      <c r="I90" s="28"/>
      <c r="J90" s="65"/>
      <c r="K90" s="28"/>
      <c r="L90" s="66">
        <v>0</v>
      </c>
      <c r="M90" s="28"/>
      <c r="N90" s="6"/>
      <c r="O90" s="7"/>
      <c r="P90" s="7"/>
      <c r="Q90" s="7"/>
      <c r="R90" s="7"/>
      <c r="S90" s="7"/>
      <c r="T90" s="7"/>
      <c r="U90" s="7"/>
      <c r="V90" s="7"/>
      <c r="W90" s="7"/>
      <c r="X90" s="7"/>
      <c r="Y90" s="7"/>
      <c r="Z90" s="7"/>
    </row>
    <row r="91" spans="1:26" ht="15.75">
      <c r="A91" s="27">
        <v>13</v>
      </c>
      <c r="B91" s="28" t="s">
        <v>63</v>
      </c>
      <c r="C91" s="28"/>
      <c r="D91" s="28"/>
      <c r="E91" s="28"/>
      <c r="F91" s="28"/>
      <c r="G91" s="28"/>
      <c r="H91" s="28"/>
      <c r="I91" s="28"/>
      <c r="J91" s="28"/>
      <c r="K91" s="28"/>
      <c r="L91" s="66">
        <v>0</v>
      </c>
      <c r="M91" s="28"/>
      <c r="N91" s="6"/>
      <c r="O91" s="7"/>
      <c r="P91" s="7"/>
      <c r="Q91" s="7"/>
      <c r="R91" s="7"/>
      <c r="S91" s="7"/>
      <c r="T91" s="7"/>
      <c r="U91" s="7"/>
      <c r="V91" s="7"/>
      <c r="W91" s="7"/>
      <c r="X91" s="7"/>
      <c r="Y91" s="7"/>
      <c r="Z91" s="7"/>
    </row>
    <row r="92" spans="1:26" ht="15.75">
      <c r="A92" s="27"/>
      <c r="B92" s="28" t="s">
        <v>64</v>
      </c>
      <c r="C92" s="28"/>
      <c r="D92" s="28"/>
      <c r="E92" s="28"/>
      <c r="F92" s="28"/>
      <c r="G92" s="28"/>
      <c r="H92" s="28"/>
      <c r="I92" s="28"/>
      <c r="J92" s="28"/>
      <c r="K92" s="28"/>
      <c r="L92" s="66"/>
      <c r="M92" s="28"/>
      <c r="N92" s="71"/>
      <c r="O92" s="7"/>
      <c r="P92" s="7"/>
      <c r="Q92" s="7"/>
      <c r="R92" s="7"/>
      <c r="S92" s="7"/>
      <c r="T92" s="7"/>
      <c r="U92" s="7"/>
      <c r="V92" s="7"/>
      <c r="W92" s="7"/>
      <c r="X92" s="7"/>
      <c r="Y92" s="7"/>
      <c r="Z92" s="7"/>
    </row>
    <row r="93" spans="1:26" ht="15.75">
      <c r="A93" s="27"/>
      <c r="B93" s="74" t="s">
        <v>65</v>
      </c>
      <c r="C93" s="75"/>
      <c r="D93" s="28"/>
      <c r="E93" s="28"/>
      <c r="F93" s="28"/>
      <c r="G93" s="28"/>
      <c r="H93" s="28"/>
      <c r="I93" s="28"/>
      <c r="J93" s="28">
        <f>-H59</f>
        <v>-18347</v>
      </c>
      <c r="K93" s="28"/>
      <c r="L93" s="76"/>
      <c r="M93" s="28"/>
      <c r="N93" s="6"/>
      <c r="O93" s="7"/>
      <c r="P93" s="7"/>
      <c r="Q93" s="7"/>
      <c r="R93" s="7"/>
      <c r="S93" s="7"/>
      <c r="T93" s="7"/>
      <c r="U93" s="7"/>
      <c r="V93" s="7"/>
      <c r="W93" s="7"/>
      <c r="X93" s="7"/>
      <c r="Y93" s="7"/>
      <c r="Z93" s="7"/>
    </row>
    <row r="94" spans="1:26" ht="15.75">
      <c r="A94" s="77"/>
      <c r="B94" s="28" t="s">
        <v>66</v>
      </c>
      <c r="C94" s="75"/>
      <c r="D94" s="28"/>
      <c r="E94" s="28"/>
      <c r="F94" s="28"/>
      <c r="G94" s="28"/>
      <c r="H94" s="28"/>
      <c r="I94" s="28"/>
      <c r="J94" s="65">
        <v>0</v>
      </c>
      <c r="K94" s="28"/>
      <c r="L94" s="76"/>
      <c r="M94" s="28"/>
      <c r="N94" s="6"/>
      <c r="O94" s="7"/>
      <c r="P94" s="7"/>
      <c r="Q94" s="7"/>
      <c r="R94" s="7"/>
      <c r="S94" s="7"/>
      <c r="T94" s="7"/>
      <c r="U94" s="7"/>
      <c r="V94" s="7"/>
      <c r="W94" s="7"/>
      <c r="X94" s="7"/>
      <c r="Y94" s="7"/>
      <c r="Z94" s="7"/>
    </row>
    <row r="95" spans="1:26" ht="15.75">
      <c r="A95" s="27"/>
      <c r="B95" s="28" t="s">
        <v>67</v>
      </c>
      <c r="C95" s="75"/>
      <c r="D95" s="28"/>
      <c r="E95" s="28"/>
      <c r="F95" s="28"/>
      <c r="G95" s="28"/>
      <c r="H95" s="28"/>
      <c r="I95" s="28"/>
      <c r="J95" s="65">
        <v>0</v>
      </c>
      <c r="K95" s="65"/>
      <c r="L95" s="66"/>
      <c r="M95" s="28"/>
      <c r="N95" s="6"/>
      <c r="O95" s="7"/>
      <c r="P95" s="7"/>
      <c r="Q95" s="7"/>
      <c r="R95" s="7"/>
      <c r="S95" s="7"/>
      <c r="T95" s="7"/>
      <c r="U95" s="7"/>
      <c r="V95" s="7"/>
      <c r="W95" s="7"/>
      <c r="X95" s="7"/>
      <c r="Y95" s="7"/>
      <c r="Z95" s="7"/>
    </row>
    <row r="96" spans="1:26" ht="15.75">
      <c r="A96" s="27"/>
      <c r="B96" s="28" t="s">
        <v>68</v>
      </c>
      <c r="C96" s="28"/>
      <c r="D96" s="28"/>
      <c r="E96" s="28"/>
      <c r="F96" s="28"/>
      <c r="G96" s="28"/>
      <c r="H96" s="28"/>
      <c r="I96" s="28"/>
      <c r="J96" s="65">
        <v>0</v>
      </c>
      <c r="K96" s="65"/>
      <c r="L96" s="66"/>
      <c r="M96" s="28"/>
      <c r="N96" s="6"/>
      <c r="O96" s="7"/>
      <c r="P96" s="7"/>
      <c r="Q96" s="7"/>
      <c r="R96" s="7"/>
      <c r="S96" s="7"/>
      <c r="T96" s="7"/>
      <c r="U96" s="7"/>
      <c r="V96" s="7"/>
      <c r="W96" s="7"/>
      <c r="X96" s="7"/>
      <c r="Y96" s="7"/>
      <c r="Z96" s="7"/>
    </row>
    <row r="97" spans="1:26" ht="15.75">
      <c r="A97" s="27"/>
      <c r="B97" s="28" t="s">
        <v>69</v>
      </c>
      <c r="C97" s="28"/>
      <c r="D97" s="28"/>
      <c r="E97" s="28"/>
      <c r="F97" s="28"/>
      <c r="G97" s="28"/>
      <c r="H97" s="28"/>
      <c r="I97" s="28"/>
      <c r="J97" s="65">
        <v>0</v>
      </c>
      <c r="K97" s="65"/>
      <c r="L97" s="66"/>
      <c r="M97" s="28"/>
      <c r="N97" s="6"/>
      <c r="O97" s="7"/>
      <c r="P97" s="7"/>
      <c r="Q97" s="7"/>
      <c r="R97" s="7"/>
      <c r="S97" s="7"/>
      <c r="T97" s="7"/>
      <c r="U97" s="7"/>
      <c r="V97" s="7"/>
      <c r="W97" s="7"/>
      <c r="X97" s="7"/>
      <c r="Y97" s="7"/>
      <c r="Z97" s="7"/>
    </row>
    <row r="98" spans="1:26" ht="15.75">
      <c r="A98" s="27"/>
      <c r="B98" s="28" t="s">
        <v>70</v>
      </c>
      <c r="C98" s="28"/>
      <c r="D98" s="28"/>
      <c r="E98" s="28"/>
      <c r="F98" s="28"/>
      <c r="G98" s="28"/>
      <c r="H98" s="28"/>
      <c r="I98" s="28"/>
      <c r="J98" s="65">
        <v>0</v>
      </c>
      <c r="K98" s="65"/>
      <c r="L98" s="66"/>
      <c r="M98" s="28"/>
      <c r="N98" s="6"/>
      <c r="O98" s="7"/>
      <c r="P98" s="7"/>
      <c r="Q98" s="7"/>
      <c r="R98" s="7"/>
      <c r="S98" s="7"/>
      <c r="T98" s="7"/>
      <c r="U98" s="7"/>
      <c r="V98" s="7"/>
      <c r="W98" s="7"/>
      <c r="X98" s="7"/>
      <c r="Y98" s="7"/>
      <c r="Z98" s="7"/>
    </row>
    <row r="99" spans="1:26" ht="15.75">
      <c r="A99" s="27"/>
      <c r="B99" s="28" t="s">
        <v>71</v>
      </c>
      <c r="C99" s="28"/>
      <c r="D99" s="28"/>
      <c r="E99" s="28"/>
      <c r="F99" s="28"/>
      <c r="G99" s="28"/>
      <c r="H99" s="28"/>
      <c r="I99" s="28"/>
      <c r="J99" s="65">
        <v>0</v>
      </c>
      <c r="K99" s="65"/>
      <c r="L99" s="66"/>
      <c r="M99" s="28"/>
      <c r="N99" s="6"/>
      <c r="O99" s="7"/>
      <c r="P99" s="7"/>
      <c r="Q99" s="7"/>
      <c r="R99" s="7"/>
      <c r="S99" s="7"/>
      <c r="T99" s="7"/>
      <c r="U99" s="7"/>
      <c r="V99" s="7"/>
      <c r="W99" s="7"/>
      <c r="X99" s="7"/>
      <c r="Y99" s="7"/>
      <c r="Z99" s="7"/>
    </row>
    <row r="100" spans="1:26" ht="15.75">
      <c r="A100" s="27"/>
      <c r="B100" s="28" t="s">
        <v>72</v>
      </c>
      <c r="C100" s="28"/>
      <c r="D100" s="28"/>
      <c r="E100" s="28"/>
      <c r="F100" s="28"/>
      <c r="G100" s="28"/>
      <c r="H100" s="28"/>
      <c r="I100" s="28"/>
      <c r="J100" s="65">
        <f>SUM(J93:J99)</f>
        <v>-18347</v>
      </c>
      <c r="K100" s="65"/>
      <c r="L100" s="66">
        <f>SUM(L78:L98)</f>
        <v>-14221</v>
      </c>
      <c r="M100" s="28"/>
      <c r="N100" s="6"/>
      <c r="O100" s="7"/>
      <c r="P100" s="7"/>
      <c r="Q100" s="7"/>
      <c r="R100" s="7"/>
      <c r="S100" s="7"/>
      <c r="T100" s="7"/>
      <c r="U100" s="7"/>
      <c r="V100" s="7"/>
      <c r="W100" s="7"/>
      <c r="X100" s="7"/>
      <c r="Y100" s="7"/>
      <c r="Z100" s="7"/>
    </row>
    <row r="101" spans="1:26" ht="15.75">
      <c r="A101" s="27"/>
      <c r="B101" s="28" t="s">
        <v>73</v>
      </c>
      <c r="C101" s="28"/>
      <c r="D101" s="28"/>
      <c r="E101" s="28"/>
      <c r="F101" s="28"/>
      <c r="G101" s="28"/>
      <c r="H101" s="28"/>
      <c r="I101" s="28"/>
      <c r="J101" s="65">
        <f>J77+J100+J89</f>
        <v>40759</v>
      </c>
      <c r="K101" s="65"/>
      <c r="L101" s="65">
        <f>L77+L100</f>
        <v>0</v>
      </c>
      <c r="M101" s="28"/>
      <c r="N101" s="6"/>
      <c r="O101" s="7"/>
      <c r="P101" s="7"/>
      <c r="Q101" s="7"/>
      <c r="R101" s="7"/>
      <c r="S101" s="7"/>
      <c r="T101" s="7"/>
      <c r="U101" s="7"/>
      <c r="V101" s="7"/>
      <c r="W101" s="7"/>
      <c r="X101" s="7"/>
      <c r="Y101" s="7"/>
      <c r="Z101" s="7"/>
    </row>
    <row r="102" spans="1:26" ht="15.75">
      <c r="A102" s="27"/>
      <c r="B102" s="28"/>
      <c r="C102" s="28"/>
      <c r="D102" s="28"/>
      <c r="E102" s="28"/>
      <c r="F102" s="28"/>
      <c r="G102" s="28"/>
      <c r="H102" s="28"/>
      <c r="I102" s="28"/>
      <c r="J102" s="65"/>
      <c r="K102" s="65"/>
      <c r="L102" s="65"/>
      <c r="M102" s="28"/>
      <c r="N102" s="6"/>
      <c r="O102" s="7"/>
      <c r="P102" s="7"/>
      <c r="Q102" s="7"/>
      <c r="R102" s="7"/>
      <c r="S102" s="7"/>
      <c r="T102" s="7"/>
      <c r="U102" s="7"/>
      <c r="V102" s="7"/>
      <c r="W102" s="7"/>
      <c r="X102" s="7"/>
      <c r="Y102" s="7"/>
      <c r="Z102" s="7"/>
    </row>
    <row r="103" spans="1:26" ht="15.75">
      <c r="A103" s="27"/>
      <c r="B103" s="28"/>
      <c r="C103" s="28"/>
      <c r="D103" s="28"/>
      <c r="E103" s="28"/>
      <c r="F103" s="28"/>
      <c r="G103" s="28"/>
      <c r="H103" s="28"/>
      <c r="I103" s="28"/>
      <c r="J103" s="65"/>
      <c r="K103" s="65"/>
      <c r="L103" s="65"/>
      <c r="M103" s="28"/>
      <c r="N103" s="71"/>
      <c r="O103" s="7"/>
      <c r="P103" s="7"/>
      <c r="Q103" s="7"/>
      <c r="R103" s="7"/>
      <c r="S103" s="7"/>
      <c r="T103" s="7"/>
      <c r="U103" s="7"/>
      <c r="V103" s="7"/>
      <c r="W103" s="7"/>
      <c r="X103" s="7"/>
      <c r="Y103" s="7"/>
      <c r="Z103" s="7"/>
    </row>
    <row r="104" spans="1:26" ht="15.75">
      <c r="A104" s="8"/>
      <c r="B104" s="15"/>
      <c r="C104" s="10"/>
      <c r="D104" s="10"/>
      <c r="E104" s="10"/>
      <c r="F104" s="10"/>
      <c r="G104" s="10"/>
      <c r="H104" s="10"/>
      <c r="I104" s="10"/>
      <c r="J104" s="68"/>
      <c r="K104" s="68"/>
      <c r="L104" s="68"/>
      <c r="M104" s="10"/>
      <c r="N104" s="6"/>
      <c r="O104" s="7"/>
      <c r="P104" s="7"/>
      <c r="Q104" s="7"/>
      <c r="R104" s="7"/>
      <c r="S104" s="7"/>
      <c r="T104" s="7"/>
      <c r="U104" s="7"/>
      <c r="V104" s="7"/>
      <c r="W104" s="7"/>
      <c r="X104" s="7"/>
      <c r="Y104" s="7"/>
      <c r="Z104" s="7"/>
    </row>
    <row r="105" spans="1:26" ht="15.75">
      <c r="A105" s="2"/>
      <c r="B105" s="5"/>
      <c r="C105" s="5"/>
      <c r="D105" s="5"/>
      <c r="E105" s="5"/>
      <c r="F105" s="5"/>
      <c r="G105" s="5"/>
      <c r="H105" s="5"/>
      <c r="I105" s="5"/>
      <c r="J105" s="78"/>
      <c r="K105" s="78"/>
      <c r="L105" s="78"/>
      <c r="M105" s="5"/>
      <c r="N105" s="6"/>
      <c r="O105" s="7"/>
      <c r="P105" s="7"/>
      <c r="Q105" s="7"/>
      <c r="R105" s="7"/>
      <c r="S105" s="7"/>
      <c r="T105" s="7"/>
      <c r="U105" s="7"/>
      <c r="V105" s="7"/>
      <c r="W105" s="7"/>
      <c r="X105" s="7"/>
      <c r="Y105" s="7"/>
      <c r="Z105" s="7"/>
    </row>
    <row r="106" spans="1:26" ht="15.75">
      <c r="A106" s="8"/>
      <c r="B106" s="10"/>
      <c r="C106" s="10"/>
      <c r="D106" s="10"/>
      <c r="E106" s="10"/>
      <c r="F106" s="10"/>
      <c r="G106" s="10"/>
      <c r="H106" s="10"/>
      <c r="I106" s="10"/>
      <c r="J106" s="10"/>
      <c r="K106" s="10"/>
      <c r="L106" s="61"/>
      <c r="M106" s="10"/>
      <c r="N106" s="6"/>
      <c r="O106" s="7"/>
      <c r="P106" s="7"/>
      <c r="Q106" s="7"/>
      <c r="R106" s="7"/>
      <c r="S106" s="7"/>
      <c r="T106" s="7"/>
      <c r="U106" s="7"/>
      <c r="V106" s="7"/>
      <c r="W106" s="7"/>
      <c r="X106" s="7"/>
      <c r="Y106" s="7"/>
      <c r="Z106" s="7"/>
    </row>
    <row r="107" spans="1:26" ht="15.75">
      <c r="A107" s="79"/>
      <c r="B107" s="80" t="s">
        <v>74</v>
      </c>
      <c r="C107" s="80"/>
      <c r="D107" s="80"/>
      <c r="E107" s="80"/>
      <c r="F107" s="80"/>
      <c r="G107" s="80"/>
      <c r="H107" s="80"/>
      <c r="I107" s="80"/>
      <c r="J107" s="80"/>
      <c r="K107" s="80"/>
      <c r="L107" s="81"/>
      <c r="M107" s="80"/>
      <c r="N107" s="6"/>
      <c r="O107" s="7"/>
      <c r="P107" s="7"/>
      <c r="Q107" s="7"/>
      <c r="R107" s="7"/>
      <c r="S107" s="7"/>
      <c r="T107" s="7"/>
      <c r="U107" s="7"/>
      <c r="V107" s="7"/>
      <c r="W107" s="7"/>
      <c r="X107" s="7"/>
      <c r="Y107" s="7"/>
      <c r="Z107" s="7"/>
    </row>
    <row r="108" spans="1:26" ht="15.75">
      <c r="A108" s="79"/>
      <c r="B108" s="82"/>
      <c r="C108" s="80"/>
      <c r="D108" s="80"/>
      <c r="E108" s="80"/>
      <c r="F108" s="80"/>
      <c r="G108" s="80"/>
      <c r="H108" s="80"/>
      <c r="I108" s="80"/>
      <c r="J108" s="80"/>
      <c r="K108" s="80"/>
      <c r="L108" s="81"/>
      <c r="M108" s="83"/>
      <c r="N108" s="6"/>
      <c r="O108" s="7"/>
      <c r="P108" s="7"/>
      <c r="Q108" s="7"/>
      <c r="R108" s="7"/>
      <c r="S108" s="7"/>
      <c r="T108" s="7"/>
      <c r="U108" s="7"/>
      <c r="V108" s="7"/>
      <c r="W108" s="7"/>
      <c r="X108" s="7"/>
      <c r="Y108" s="7"/>
      <c r="Z108" s="7"/>
    </row>
    <row r="109" spans="1:26" ht="15.75">
      <c r="A109" s="79"/>
      <c r="B109" s="80" t="s">
        <v>75</v>
      </c>
      <c r="C109" s="80"/>
      <c r="D109" s="80"/>
      <c r="E109" s="80"/>
      <c r="F109" s="80"/>
      <c r="G109" s="80"/>
      <c r="H109" s="80"/>
      <c r="I109" s="80"/>
      <c r="J109" s="80"/>
      <c r="K109" s="80"/>
      <c r="L109" s="81"/>
      <c r="M109" s="80"/>
      <c r="N109" s="6"/>
      <c r="O109" s="7"/>
      <c r="P109" s="7"/>
      <c r="Q109" s="7"/>
      <c r="R109" s="7"/>
      <c r="S109" s="7"/>
      <c r="T109" s="7"/>
      <c r="U109" s="7"/>
      <c r="V109" s="7"/>
      <c r="W109" s="7"/>
      <c r="X109" s="7"/>
      <c r="Y109" s="7"/>
      <c r="Z109" s="7"/>
    </row>
    <row r="110" spans="1:26" ht="15.75">
      <c r="A110" s="8"/>
      <c r="B110" s="84" t="s">
        <v>76</v>
      </c>
      <c r="C110" s="16"/>
      <c r="D110" s="10"/>
      <c r="E110" s="10"/>
      <c r="F110" s="10"/>
      <c r="G110" s="10"/>
      <c r="H110" s="10"/>
      <c r="I110" s="10"/>
      <c r="J110" s="10"/>
      <c r="K110" s="10"/>
      <c r="L110" s="61">
        <v>7124</v>
      </c>
      <c r="M110" s="10"/>
      <c r="N110" s="6"/>
      <c r="O110" s="7"/>
      <c r="P110" s="7"/>
      <c r="Q110" s="7"/>
      <c r="R110" s="7"/>
      <c r="S110" s="7"/>
      <c r="T110" s="7"/>
      <c r="U110" s="7"/>
      <c r="V110" s="7"/>
      <c r="W110" s="7"/>
      <c r="X110" s="7"/>
      <c r="Y110" s="7"/>
      <c r="Z110" s="7"/>
    </row>
    <row r="111" spans="1:26" ht="15.75">
      <c r="A111" s="27"/>
      <c r="B111" s="28" t="s">
        <v>77</v>
      </c>
      <c r="C111" s="28"/>
      <c r="D111" s="28"/>
      <c r="E111" s="28"/>
      <c r="F111" s="28"/>
      <c r="G111" s="28"/>
      <c r="H111" s="28"/>
      <c r="I111" s="28"/>
      <c r="J111" s="28"/>
      <c r="K111" s="28"/>
      <c r="L111" s="66">
        <v>7124</v>
      </c>
      <c r="M111" s="28"/>
      <c r="N111" s="6"/>
      <c r="O111" s="7"/>
      <c r="P111" s="7"/>
      <c r="Q111" s="7"/>
      <c r="R111" s="7"/>
      <c r="S111" s="7"/>
      <c r="T111" s="7"/>
      <c r="U111" s="7"/>
      <c r="V111" s="7"/>
      <c r="W111" s="7"/>
      <c r="X111" s="7"/>
      <c r="Y111" s="7"/>
      <c r="Z111" s="7"/>
    </row>
    <row r="112" spans="1:26" ht="15.75">
      <c r="A112" s="27"/>
      <c r="B112" s="28" t="s">
        <v>78</v>
      </c>
      <c r="C112" s="28"/>
      <c r="D112" s="28"/>
      <c r="E112" s="28"/>
      <c r="F112" s="28"/>
      <c r="G112" s="28"/>
      <c r="H112" s="28"/>
      <c r="I112" s="28"/>
      <c r="J112" s="28"/>
      <c r="K112" s="28"/>
      <c r="L112" s="66">
        <v>0</v>
      </c>
      <c r="M112" s="28"/>
      <c r="N112" s="6"/>
      <c r="O112" s="7"/>
      <c r="P112" s="7"/>
      <c r="Q112" s="7"/>
      <c r="R112" s="7"/>
      <c r="S112" s="7"/>
      <c r="T112" s="7"/>
      <c r="U112" s="7"/>
      <c r="V112" s="7"/>
      <c r="W112" s="7"/>
      <c r="X112" s="7"/>
      <c r="Y112" s="7"/>
      <c r="Z112" s="7"/>
    </row>
    <row r="113" spans="1:26" ht="15.75">
      <c r="A113" s="27"/>
      <c r="B113" s="28" t="s">
        <v>79</v>
      </c>
      <c r="C113" s="28"/>
      <c r="D113" s="28"/>
      <c r="E113" s="28"/>
      <c r="F113" s="28"/>
      <c r="G113" s="28"/>
      <c r="H113" s="28"/>
      <c r="I113" s="28"/>
      <c r="J113" s="28"/>
      <c r="K113" s="28"/>
      <c r="L113" s="66">
        <v>0</v>
      </c>
      <c r="M113" s="28"/>
      <c r="N113" s="6"/>
      <c r="O113" s="7"/>
      <c r="P113" s="7"/>
      <c r="Q113" s="7"/>
      <c r="R113" s="7"/>
      <c r="S113" s="7"/>
      <c r="T113" s="7"/>
      <c r="U113" s="7"/>
      <c r="V113" s="7"/>
      <c r="W113" s="7"/>
      <c r="X113" s="7"/>
      <c r="Y113" s="7"/>
      <c r="Z113" s="7"/>
    </row>
    <row r="114" spans="1:26" ht="15.75">
      <c r="A114" s="27"/>
      <c r="B114" s="28" t="s">
        <v>80</v>
      </c>
      <c r="C114" s="28"/>
      <c r="D114" s="28"/>
      <c r="E114" s="28"/>
      <c r="F114" s="28"/>
      <c r="G114" s="28"/>
      <c r="H114" s="28"/>
      <c r="I114" s="28"/>
      <c r="J114" s="28"/>
      <c r="K114" s="28"/>
      <c r="L114" s="66">
        <v>0</v>
      </c>
      <c r="M114" s="28"/>
      <c r="N114" s="6"/>
      <c r="O114" s="7"/>
      <c r="P114" s="7"/>
      <c r="Q114" s="7"/>
      <c r="R114" s="7"/>
      <c r="S114" s="7"/>
      <c r="T114" s="7"/>
      <c r="U114" s="7"/>
      <c r="V114" s="7"/>
      <c r="W114" s="7"/>
      <c r="X114" s="7"/>
      <c r="Y114" s="7"/>
      <c r="Z114" s="7"/>
    </row>
    <row r="115" spans="1:26" ht="15.75">
      <c r="A115" s="27"/>
      <c r="B115" s="28" t="s">
        <v>56</v>
      </c>
      <c r="C115" s="28"/>
      <c r="D115" s="28"/>
      <c r="E115" s="28"/>
      <c r="F115" s="28"/>
      <c r="G115" s="28"/>
      <c r="H115" s="28"/>
      <c r="I115" s="28"/>
      <c r="J115" s="28"/>
      <c r="K115" s="28"/>
      <c r="L115" s="66">
        <v>0</v>
      </c>
      <c r="M115" s="28"/>
      <c r="N115" s="6"/>
      <c r="O115" s="7"/>
      <c r="P115" s="7"/>
      <c r="Q115" s="7"/>
      <c r="R115" s="7"/>
      <c r="S115" s="7"/>
      <c r="T115" s="7"/>
      <c r="U115" s="7"/>
      <c r="V115" s="7"/>
      <c r="W115" s="7"/>
      <c r="X115" s="7"/>
      <c r="Y115" s="7"/>
      <c r="Z115" s="7"/>
    </row>
    <row r="116" spans="1:26" ht="15.75">
      <c r="A116" s="27"/>
      <c r="B116" s="28" t="s">
        <v>58</v>
      </c>
      <c r="C116" s="28"/>
      <c r="D116" s="28"/>
      <c r="E116" s="28"/>
      <c r="F116" s="28"/>
      <c r="G116" s="28"/>
      <c r="H116" s="28"/>
      <c r="I116" s="28"/>
      <c r="J116" s="28"/>
      <c r="K116" s="28"/>
      <c r="L116" s="66">
        <v>0</v>
      </c>
      <c r="M116" s="28"/>
      <c r="N116" s="6"/>
      <c r="O116" s="7"/>
      <c r="P116" s="7"/>
      <c r="Q116" s="7"/>
      <c r="R116" s="7"/>
      <c r="S116" s="7"/>
      <c r="T116" s="7"/>
      <c r="U116" s="7"/>
      <c r="V116" s="7"/>
      <c r="W116" s="7"/>
      <c r="X116" s="7"/>
      <c r="Y116" s="7"/>
      <c r="Z116" s="7"/>
    </row>
    <row r="117" spans="1:26" ht="15.75">
      <c r="A117" s="27"/>
      <c r="B117" s="28" t="s">
        <v>59</v>
      </c>
      <c r="C117" s="28"/>
      <c r="D117" s="28"/>
      <c r="E117" s="28"/>
      <c r="F117" s="28"/>
      <c r="G117" s="28"/>
      <c r="H117" s="28"/>
      <c r="I117" s="28"/>
      <c r="J117" s="28"/>
      <c r="K117" s="28"/>
      <c r="L117" s="66">
        <v>0</v>
      </c>
      <c r="M117" s="28"/>
      <c r="N117" s="6"/>
      <c r="O117" s="7"/>
      <c r="P117" s="7"/>
      <c r="Q117" s="7"/>
      <c r="R117" s="7"/>
      <c r="S117" s="7"/>
      <c r="T117" s="7"/>
      <c r="U117" s="7"/>
      <c r="V117" s="7"/>
      <c r="W117" s="7"/>
      <c r="X117" s="7"/>
      <c r="Y117" s="7"/>
      <c r="Z117" s="7"/>
    </row>
    <row r="118" spans="1:26" ht="15.75">
      <c r="A118" s="27"/>
      <c r="B118" s="28" t="s">
        <v>81</v>
      </c>
      <c r="C118" s="28"/>
      <c r="D118" s="28"/>
      <c r="E118" s="28"/>
      <c r="F118" s="28"/>
      <c r="G118" s="28"/>
      <c r="H118" s="28"/>
      <c r="I118" s="28"/>
      <c r="J118" s="28"/>
      <c r="K118" s="28"/>
      <c r="L118" s="66">
        <f>L111-L113</f>
        <v>7124</v>
      </c>
      <c r="M118" s="28"/>
      <c r="N118" s="6"/>
      <c r="O118" s="7"/>
      <c r="P118" s="7"/>
      <c r="Q118" s="7"/>
      <c r="R118" s="7"/>
      <c r="S118" s="7"/>
      <c r="T118" s="7"/>
      <c r="U118" s="7"/>
      <c r="V118" s="7"/>
      <c r="W118" s="7"/>
      <c r="X118" s="7"/>
      <c r="Y118" s="7"/>
      <c r="Z118" s="7"/>
    </row>
    <row r="119" spans="1:26" ht="15.75">
      <c r="A119" s="27"/>
      <c r="B119" s="28"/>
      <c r="C119" s="28"/>
      <c r="D119" s="28"/>
      <c r="E119" s="28"/>
      <c r="F119" s="28"/>
      <c r="G119" s="28"/>
      <c r="H119" s="28"/>
      <c r="I119" s="28"/>
      <c r="J119" s="28"/>
      <c r="K119" s="28"/>
      <c r="L119" s="66"/>
      <c r="M119" s="28"/>
      <c r="N119" s="6"/>
      <c r="O119" s="7"/>
      <c r="P119" s="7"/>
      <c r="Q119" s="7"/>
      <c r="R119" s="7"/>
      <c r="S119" s="7"/>
      <c r="T119" s="7"/>
      <c r="U119" s="7"/>
      <c r="V119" s="7"/>
      <c r="W119" s="7"/>
      <c r="X119" s="7"/>
      <c r="Y119" s="7"/>
      <c r="Z119" s="7"/>
    </row>
    <row r="120" spans="1:26" ht="15.75">
      <c r="A120" s="27"/>
      <c r="B120" s="28" t="s">
        <v>82</v>
      </c>
      <c r="C120" s="28"/>
      <c r="D120" s="28"/>
      <c r="E120" s="28"/>
      <c r="F120" s="28"/>
      <c r="G120" s="28"/>
      <c r="H120" s="28"/>
      <c r="I120" s="28"/>
      <c r="J120" s="28"/>
      <c r="K120" s="28"/>
      <c r="L120" s="85"/>
      <c r="M120" s="28"/>
      <c r="N120" s="6"/>
      <c r="O120" s="7"/>
      <c r="P120" s="7"/>
      <c r="Q120" s="7"/>
      <c r="R120" s="7"/>
      <c r="S120" s="7"/>
      <c r="T120" s="7"/>
      <c r="U120" s="7"/>
      <c r="V120" s="7"/>
      <c r="W120" s="7"/>
      <c r="X120" s="7"/>
      <c r="Y120" s="7"/>
      <c r="Z120" s="7"/>
    </row>
    <row r="121" spans="1:26" ht="15.75">
      <c r="A121" s="8"/>
      <c r="B121" s="84" t="s">
        <v>83</v>
      </c>
      <c r="C121" s="10"/>
      <c r="D121" s="10"/>
      <c r="E121" s="10"/>
      <c r="F121" s="10"/>
      <c r="G121" s="10"/>
      <c r="H121" s="10"/>
      <c r="I121" s="10"/>
      <c r="J121" s="10"/>
      <c r="K121" s="10"/>
      <c r="L121" s="61">
        <f>4594213.13/1000</f>
        <v>4594.21313</v>
      </c>
      <c r="M121" s="10"/>
      <c r="N121" s="6"/>
      <c r="O121" s="7"/>
      <c r="P121" s="7"/>
      <c r="Q121" s="7"/>
      <c r="R121" s="7"/>
      <c r="S121" s="7"/>
      <c r="T121" s="7"/>
      <c r="U121" s="7"/>
      <c r="V121" s="7"/>
      <c r="W121" s="7"/>
      <c r="X121" s="7"/>
      <c r="Y121" s="7"/>
      <c r="Z121" s="7"/>
    </row>
    <row r="122" spans="1:26" ht="15.75">
      <c r="A122" s="27"/>
      <c r="B122" s="28" t="s">
        <v>84</v>
      </c>
      <c r="C122" s="86"/>
      <c r="D122" s="28"/>
      <c r="E122" s="28"/>
      <c r="F122" s="28"/>
      <c r="G122" s="28"/>
      <c r="H122" s="28"/>
      <c r="I122" s="28"/>
      <c r="J122" s="28"/>
      <c r="K122" s="28"/>
      <c r="L122" s="66">
        <v>0</v>
      </c>
      <c r="M122" s="28"/>
      <c r="N122" s="6"/>
      <c r="O122" s="7"/>
      <c r="P122" s="7"/>
      <c r="Q122" s="7"/>
      <c r="R122" s="7"/>
      <c r="S122" s="7"/>
      <c r="T122" s="7"/>
      <c r="U122" s="7"/>
      <c r="V122" s="7"/>
      <c r="W122" s="7"/>
      <c r="X122" s="7"/>
      <c r="Y122" s="7"/>
      <c r="Z122" s="7"/>
    </row>
    <row r="123" spans="1:26" ht="15.75">
      <c r="A123" s="27"/>
      <c r="B123" s="28" t="s">
        <v>85</v>
      </c>
      <c r="C123" s="28"/>
      <c r="D123" s="28"/>
      <c r="E123" s="28"/>
      <c r="F123" s="28"/>
      <c r="G123" s="28"/>
      <c r="H123" s="28"/>
      <c r="I123" s="28"/>
      <c r="J123" s="28"/>
      <c r="K123" s="28"/>
      <c r="L123" s="66">
        <f>L90</f>
        <v>0</v>
      </c>
      <c r="M123" s="28"/>
      <c r="N123" s="6"/>
      <c r="O123" s="7"/>
      <c r="P123" s="7"/>
      <c r="Q123" s="7"/>
      <c r="R123" s="7"/>
      <c r="S123" s="7"/>
      <c r="T123" s="7"/>
      <c r="U123" s="7"/>
      <c r="V123" s="7"/>
      <c r="W123" s="7"/>
      <c r="X123" s="7"/>
      <c r="Y123" s="7"/>
      <c r="Z123" s="7"/>
    </row>
    <row r="124" spans="1:26" ht="15.75">
      <c r="A124" s="27"/>
      <c r="B124" s="28" t="s">
        <v>86</v>
      </c>
      <c r="C124" s="28"/>
      <c r="D124" s="28"/>
      <c r="E124" s="28"/>
      <c r="F124" s="28"/>
      <c r="G124" s="28"/>
      <c r="H124" s="28"/>
      <c r="I124" s="28"/>
      <c r="J124" s="28"/>
      <c r="K124" s="28"/>
      <c r="L124" s="66">
        <f>L121-L122-L123</f>
        <v>4594.21313</v>
      </c>
      <c r="M124" s="28"/>
      <c r="N124" s="6"/>
      <c r="O124" s="7"/>
      <c r="P124" s="7"/>
      <c r="Q124" s="7"/>
      <c r="R124" s="7"/>
      <c r="S124" s="7"/>
      <c r="T124" s="7"/>
      <c r="U124" s="7"/>
      <c r="V124" s="7"/>
      <c r="W124" s="7"/>
      <c r="X124" s="7"/>
      <c r="Y124" s="7"/>
      <c r="Z124" s="7"/>
    </row>
    <row r="125" spans="1:26" ht="15.75">
      <c r="A125" s="27"/>
      <c r="B125" s="28"/>
      <c r="C125" s="28"/>
      <c r="D125" s="28"/>
      <c r="E125" s="28"/>
      <c r="F125" s="28"/>
      <c r="G125" s="28"/>
      <c r="H125" s="28"/>
      <c r="I125" s="28"/>
      <c r="J125" s="28"/>
      <c r="K125" s="28"/>
      <c r="L125" s="66"/>
      <c r="M125" s="28"/>
      <c r="N125" s="6"/>
      <c r="O125" s="7"/>
      <c r="P125" s="7"/>
      <c r="Q125" s="7"/>
      <c r="R125" s="7"/>
      <c r="S125" s="7"/>
      <c r="T125" s="7"/>
      <c r="U125" s="7"/>
      <c r="V125" s="7"/>
      <c r="W125" s="7"/>
      <c r="X125" s="7"/>
      <c r="Y125" s="7"/>
      <c r="Z125" s="7"/>
    </row>
    <row r="126" spans="1:26" ht="15.75">
      <c r="A126" s="27"/>
      <c r="B126" s="28" t="s">
        <v>87</v>
      </c>
      <c r="C126" s="28"/>
      <c r="D126" s="28"/>
      <c r="E126" s="28"/>
      <c r="F126" s="28"/>
      <c r="G126" s="28"/>
      <c r="H126" s="28"/>
      <c r="I126" s="28"/>
      <c r="J126" s="28"/>
      <c r="K126" s="28"/>
      <c r="L126" s="87"/>
      <c r="M126" s="28"/>
      <c r="N126" s="6"/>
      <c r="O126" s="7"/>
      <c r="P126" s="7"/>
      <c r="Q126" s="7"/>
      <c r="R126" s="7"/>
      <c r="S126" s="7"/>
      <c r="T126" s="7"/>
      <c r="U126" s="7"/>
      <c r="V126" s="7"/>
      <c r="W126" s="7"/>
      <c r="X126" s="7"/>
      <c r="Y126" s="7"/>
      <c r="Z126" s="7"/>
    </row>
    <row r="127" spans="1:26" ht="15.75">
      <c r="A127" s="8"/>
      <c r="B127" s="84"/>
      <c r="C127" s="16"/>
      <c r="D127" s="10"/>
      <c r="E127" s="10"/>
      <c r="F127" s="10"/>
      <c r="G127" s="10"/>
      <c r="H127" s="10"/>
      <c r="I127" s="10"/>
      <c r="J127" s="10"/>
      <c r="K127" s="10"/>
      <c r="L127" s="88"/>
      <c r="M127" s="10"/>
      <c r="N127" s="6"/>
      <c r="O127" s="7"/>
      <c r="P127" s="7"/>
      <c r="Q127" s="7"/>
      <c r="R127" s="7"/>
      <c r="S127" s="7"/>
      <c r="T127" s="7"/>
      <c r="U127" s="7"/>
      <c r="V127" s="7"/>
      <c r="W127" s="7"/>
      <c r="X127" s="7"/>
      <c r="Y127" s="7"/>
      <c r="Z127" s="7"/>
    </row>
    <row r="128" spans="1:26" ht="15.75">
      <c r="A128" s="8"/>
      <c r="B128" s="16" t="s">
        <v>88</v>
      </c>
      <c r="C128" s="16"/>
      <c r="D128" s="10"/>
      <c r="E128" s="10"/>
      <c r="F128" s="10"/>
      <c r="G128" s="10"/>
      <c r="H128" s="10"/>
      <c r="I128" s="10"/>
      <c r="J128" s="10"/>
      <c r="K128" s="10"/>
      <c r="L128" s="88">
        <f>62465+965+398+2747</f>
        <v>66575</v>
      </c>
      <c r="M128" s="10"/>
      <c r="N128" s="6"/>
      <c r="O128" s="7"/>
      <c r="P128" s="7"/>
      <c r="Q128" s="7"/>
      <c r="R128" s="7"/>
      <c r="S128" s="7"/>
      <c r="T128" s="7"/>
      <c r="U128" s="7"/>
      <c r="V128" s="7"/>
      <c r="W128" s="7"/>
      <c r="X128" s="7"/>
      <c r="Y128" s="7"/>
      <c r="Z128" s="7"/>
    </row>
    <row r="129" spans="1:26" ht="15.75">
      <c r="A129" s="27"/>
      <c r="B129" s="28" t="s">
        <v>89</v>
      </c>
      <c r="C129" s="28"/>
      <c r="D129" s="28"/>
      <c r="E129" s="28"/>
      <c r="F129" s="28"/>
      <c r="G129" s="28"/>
      <c r="H129" s="28"/>
      <c r="I129" s="28"/>
      <c r="J129" s="28"/>
      <c r="K129" s="28"/>
      <c r="L129" s="66">
        <v>8353</v>
      </c>
      <c r="M129" s="28"/>
      <c r="N129" s="6"/>
      <c r="O129" s="7"/>
      <c r="P129" s="7"/>
      <c r="Q129" s="7"/>
      <c r="R129" s="7"/>
      <c r="S129" s="7"/>
      <c r="T129" s="7"/>
      <c r="U129" s="7"/>
      <c r="V129" s="7"/>
      <c r="W129" s="7"/>
      <c r="X129" s="7"/>
      <c r="Y129" s="7"/>
      <c r="Z129" s="7"/>
    </row>
    <row r="130" spans="1:26" ht="15.75">
      <c r="A130" s="27"/>
      <c r="B130" s="28" t="s">
        <v>90</v>
      </c>
      <c r="C130" s="28"/>
      <c r="D130" s="28"/>
      <c r="E130" s="28"/>
      <c r="F130" s="28"/>
      <c r="G130" s="28"/>
      <c r="H130" s="28"/>
      <c r="I130" s="28"/>
      <c r="J130" s="28"/>
      <c r="K130" s="28"/>
      <c r="L130" s="66">
        <f>L129+L128</f>
        <v>74928</v>
      </c>
      <c r="M130" s="28"/>
      <c r="N130" s="6"/>
      <c r="O130" s="7"/>
      <c r="P130" s="7"/>
      <c r="Q130" s="7"/>
      <c r="R130" s="7"/>
      <c r="S130" s="7"/>
      <c r="T130" s="7"/>
      <c r="U130" s="7"/>
      <c r="V130" s="7"/>
      <c r="W130" s="7"/>
      <c r="X130" s="7"/>
      <c r="Y130" s="7"/>
      <c r="Z130" s="7"/>
    </row>
    <row r="131" spans="1:26" ht="15.75">
      <c r="A131" s="27"/>
      <c r="B131" s="28" t="s">
        <v>91</v>
      </c>
      <c r="C131" s="28"/>
      <c r="D131" s="28"/>
      <c r="E131" s="28"/>
      <c r="F131" s="28"/>
      <c r="G131" s="28"/>
      <c r="H131" s="28"/>
      <c r="I131" s="28"/>
      <c r="J131" s="28"/>
      <c r="K131" s="28"/>
      <c r="L131" s="66">
        <f>L89</f>
        <v>-8353</v>
      </c>
      <c r="M131" s="28"/>
      <c r="N131" s="6"/>
      <c r="O131" s="7"/>
      <c r="P131" s="7"/>
      <c r="Q131" s="7"/>
      <c r="R131" s="7"/>
      <c r="S131" s="7"/>
      <c r="T131" s="7"/>
      <c r="U131" s="7"/>
      <c r="V131" s="7"/>
      <c r="W131" s="7"/>
      <c r="X131" s="7"/>
      <c r="Y131" s="7"/>
      <c r="Z131" s="7"/>
    </row>
    <row r="132" spans="1:26" ht="15.75">
      <c r="A132" s="27"/>
      <c r="B132" s="28" t="s">
        <v>92</v>
      </c>
      <c r="C132" s="28"/>
      <c r="D132" s="28"/>
      <c r="E132" s="28"/>
      <c r="F132" s="28"/>
      <c r="G132" s="28"/>
      <c r="H132" s="89"/>
      <c r="I132" s="28"/>
      <c r="J132" s="28"/>
      <c r="K132" s="28"/>
      <c r="L132" s="66">
        <f>69987+1484+689+2768</f>
        <v>74928</v>
      </c>
      <c r="M132" s="28"/>
      <c r="N132" s="6"/>
      <c r="O132" s="7"/>
      <c r="P132" s="7"/>
      <c r="Q132" s="7"/>
      <c r="R132" s="7"/>
      <c r="S132" s="7"/>
      <c r="T132" s="7"/>
      <c r="U132" s="7"/>
      <c r="V132" s="7"/>
      <c r="W132" s="7"/>
      <c r="X132" s="7"/>
      <c r="Y132" s="7"/>
      <c r="Z132" s="7"/>
    </row>
    <row r="133" spans="1:26" ht="15.75">
      <c r="A133" s="27"/>
      <c r="B133" s="28"/>
      <c r="C133" s="28"/>
      <c r="D133" s="28"/>
      <c r="E133" s="28"/>
      <c r="F133" s="28"/>
      <c r="G133" s="28"/>
      <c r="H133" s="28"/>
      <c r="I133" s="28"/>
      <c r="J133" s="28"/>
      <c r="K133" s="28"/>
      <c r="L133" s="66"/>
      <c r="M133" s="28"/>
      <c r="N133" s="6"/>
      <c r="O133" s="7"/>
      <c r="P133" s="7"/>
      <c r="Q133" s="7"/>
      <c r="R133" s="7"/>
      <c r="S133" s="7"/>
      <c r="T133" s="7"/>
      <c r="U133" s="7"/>
      <c r="V133" s="7"/>
      <c r="W133" s="7"/>
      <c r="X133" s="7"/>
      <c r="Y133" s="7"/>
      <c r="Z133" s="7"/>
    </row>
    <row r="134" spans="1:26" ht="15.75">
      <c r="A134" s="27"/>
      <c r="B134" s="28"/>
      <c r="C134" s="28"/>
      <c r="D134" s="28"/>
      <c r="E134" s="28"/>
      <c r="F134" s="28"/>
      <c r="G134" s="28"/>
      <c r="H134" s="28"/>
      <c r="I134" s="28"/>
      <c r="J134" s="28"/>
      <c r="K134" s="28"/>
      <c r="L134" s="85"/>
      <c r="M134" s="28"/>
      <c r="N134" s="6"/>
      <c r="O134" s="7"/>
      <c r="P134" s="7"/>
      <c r="Q134" s="7"/>
      <c r="R134" s="7"/>
      <c r="S134" s="7"/>
      <c r="T134" s="7"/>
      <c r="U134" s="7"/>
      <c r="V134" s="7"/>
      <c r="W134" s="7"/>
      <c r="X134" s="7"/>
      <c r="Y134" s="7"/>
      <c r="Z134" s="7"/>
    </row>
    <row r="135" spans="1:26" ht="15.75">
      <c r="A135" s="8"/>
      <c r="B135" s="10" t="s">
        <v>93</v>
      </c>
      <c r="C135" s="10"/>
      <c r="D135" s="10"/>
      <c r="E135" s="10"/>
      <c r="F135" s="10"/>
      <c r="G135" s="10"/>
      <c r="H135" s="10"/>
      <c r="I135" s="10"/>
      <c r="J135" s="10"/>
      <c r="K135" s="10"/>
      <c r="L135" s="61"/>
      <c r="M135" s="10"/>
      <c r="N135" s="6"/>
      <c r="O135" s="7"/>
      <c r="P135" s="7"/>
      <c r="Q135" s="7"/>
      <c r="R135" s="7"/>
      <c r="S135" s="7"/>
      <c r="T135" s="7"/>
      <c r="U135" s="7"/>
      <c r="V135" s="7"/>
      <c r="W135" s="7"/>
      <c r="X135" s="7"/>
      <c r="Y135" s="7"/>
      <c r="Z135" s="7"/>
    </row>
    <row r="136" spans="1:26" ht="15.75">
      <c r="A136" s="8"/>
      <c r="B136" s="84" t="s">
        <v>94</v>
      </c>
      <c r="C136" s="16"/>
      <c r="D136" s="10"/>
      <c r="E136" s="10"/>
      <c r="F136" s="10"/>
      <c r="G136" s="10"/>
      <c r="H136" s="10"/>
      <c r="I136" s="10"/>
      <c r="J136" s="10"/>
      <c r="K136" s="10"/>
      <c r="L136" s="61">
        <f>L59</f>
        <v>332736</v>
      </c>
      <c r="M136" s="10"/>
      <c r="N136" s="6"/>
      <c r="O136" s="7"/>
      <c r="P136" s="7"/>
      <c r="Q136" s="7"/>
      <c r="R136" s="7"/>
      <c r="S136" s="7"/>
      <c r="T136" s="7"/>
      <c r="U136" s="7"/>
      <c r="V136" s="7"/>
      <c r="W136" s="7"/>
      <c r="X136" s="7"/>
      <c r="Y136" s="7"/>
      <c r="Z136" s="7"/>
    </row>
    <row r="137" spans="1:26" ht="15.75">
      <c r="A137" s="27"/>
      <c r="B137" s="28" t="s">
        <v>95</v>
      </c>
      <c r="C137" s="90"/>
      <c r="D137" s="28"/>
      <c r="E137" s="28"/>
      <c r="F137" s="28"/>
      <c r="G137" s="28"/>
      <c r="H137" s="28"/>
      <c r="I137" s="28"/>
      <c r="J137" s="28"/>
      <c r="K137" s="28"/>
      <c r="L137" s="66">
        <f>L63</f>
        <v>40759</v>
      </c>
      <c r="M137" s="28"/>
      <c r="N137" s="6"/>
      <c r="O137" s="7"/>
      <c r="P137" s="7"/>
      <c r="Q137" s="7"/>
      <c r="R137" s="7"/>
      <c r="S137" s="7"/>
      <c r="T137" s="7"/>
      <c r="U137" s="7"/>
      <c r="V137" s="7"/>
      <c r="W137" s="7"/>
      <c r="X137" s="7"/>
      <c r="Y137" s="7"/>
      <c r="Z137" s="7"/>
    </row>
    <row r="138" spans="1:26" ht="15.75">
      <c r="A138" s="27"/>
      <c r="B138" s="28" t="s">
        <v>96</v>
      </c>
      <c r="C138" s="90"/>
      <c r="D138" s="28"/>
      <c r="E138" s="28"/>
      <c r="F138" s="28"/>
      <c r="G138" s="28"/>
      <c r="H138" s="28"/>
      <c r="I138" s="28"/>
      <c r="J138" s="28"/>
      <c r="K138" s="28"/>
      <c r="L138" s="66">
        <f>L137+L136</f>
        <v>373495</v>
      </c>
      <c r="M138" s="28"/>
      <c r="N138" s="6"/>
      <c r="O138" s="7"/>
      <c r="P138" s="7"/>
      <c r="Q138" s="7"/>
      <c r="R138" s="7"/>
      <c r="S138" s="7"/>
      <c r="T138" s="7"/>
      <c r="U138" s="7"/>
      <c r="V138" s="7"/>
      <c r="W138" s="7"/>
      <c r="X138" s="7"/>
      <c r="Y138" s="7"/>
      <c r="Z138" s="7"/>
    </row>
    <row r="139" spans="1:26" ht="15.75">
      <c r="A139" s="27"/>
      <c r="B139" s="28" t="s">
        <v>97</v>
      </c>
      <c r="C139" s="90"/>
      <c r="D139" s="28"/>
      <c r="E139" s="28"/>
      <c r="F139" s="28"/>
      <c r="G139" s="28"/>
      <c r="H139" s="28"/>
      <c r="I139" s="28"/>
      <c r="J139" s="28"/>
      <c r="K139" s="28"/>
      <c r="L139" s="66">
        <f>L67</f>
        <v>300000</v>
      </c>
      <c r="M139" s="28"/>
      <c r="N139" s="6"/>
      <c r="O139" s="7"/>
      <c r="P139" s="7"/>
      <c r="Q139" s="7"/>
      <c r="R139" s="7"/>
      <c r="S139" s="7"/>
      <c r="T139" s="7"/>
      <c r="U139" s="7"/>
      <c r="V139" s="7"/>
      <c r="W139" s="7"/>
      <c r="X139" s="7"/>
      <c r="Y139" s="7"/>
      <c r="Z139" s="7"/>
    </row>
    <row r="140" spans="1:26" ht="15.75">
      <c r="A140" s="27"/>
      <c r="B140" s="28"/>
      <c r="C140" s="90"/>
      <c r="D140" s="28"/>
      <c r="E140" s="28"/>
      <c r="F140" s="28"/>
      <c r="G140" s="28"/>
      <c r="H140" s="28"/>
      <c r="I140" s="28"/>
      <c r="J140" s="28"/>
      <c r="K140" s="28"/>
      <c r="L140" s="66"/>
      <c r="M140" s="28"/>
      <c r="N140" s="6"/>
      <c r="O140" s="7"/>
      <c r="P140" s="7"/>
      <c r="Q140" s="7"/>
      <c r="R140" s="7"/>
      <c r="S140" s="7"/>
      <c r="T140" s="7"/>
      <c r="U140" s="7"/>
      <c r="V140" s="7"/>
      <c r="W140" s="7"/>
      <c r="X140" s="7"/>
      <c r="Y140" s="7"/>
      <c r="Z140" s="7"/>
    </row>
    <row r="141" spans="1:26" ht="15.75">
      <c r="A141" s="27"/>
      <c r="B141" s="28"/>
      <c r="C141" s="28"/>
      <c r="D141" s="28"/>
      <c r="E141" s="28"/>
      <c r="F141" s="28"/>
      <c r="G141" s="28"/>
      <c r="H141" s="28"/>
      <c r="I141" s="28"/>
      <c r="J141" s="28"/>
      <c r="K141" s="28"/>
      <c r="L141" s="85"/>
      <c r="M141" s="28"/>
      <c r="N141" s="6"/>
      <c r="O141" s="7"/>
      <c r="P141" s="7"/>
      <c r="Q141" s="7"/>
      <c r="R141" s="7"/>
      <c r="S141" s="7"/>
      <c r="T141" s="7"/>
      <c r="U141" s="7"/>
      <c r="V141" s="7"/>
      <c r="W141" s="7"/>
      <c r="X141" s="7"/>
      <c r="Y141" s="7"/>
      <c r="Z141" s="7"/>
    </row>
    <row r="142" spans="1:26" ht="15.75">
      <c r="A142" s="8"/>
      <c r="B142" s="10" t="s">
        <v>98</v>
      </c>
      <c r="C142" s="10"/>
      <c r="D142" s="10"/>
      <c r="E142" s="10"/>
      <c r="F142" s="10"/>
      <c r="G142" s="10"/>
      <c r="H142" s="23" t="s">
        <v>172</v>
      </c>
      <c r="I142" s="10"/>
      <c r="J142" s="23" t="s">
        <v>177</v>
      </c>
      <c r="K142" s="10"/>
      <c r="L142" s="61" t="s">
        <v>192</v>
      </c>
      <c r="M142" s="10"/>
      <c r="N142" s="6"/>
      <c r="O142" s="7"/>
      <c r="P142" s="7"/>
      <c r="Q142" s="7"/>
      <c r="R142" s="7"/>
      <c r="S142" s="7"/>
      <c r="T142" s="7"/>
      <c r="U142" s="7"/>
      <c r="V142" s="7"/>
      <c r="W142" s="7"/>
      <c r="X142" s="7"/>
      <c r="Y142" s="7"/>
      <c r="Z142" s="7"/>
    </row>
    <row r="143" spans="1:26" ht="15.75">
      <c r="A143" s="8"/>
      <c r="B143" s="84" t="s">
        <v>99</v>
      </c>
      <c r="C143" s="12"/>
      <c r="D143" s="12"/>
      <c r="E143" s="12"/>
      <c r="F143" s="12"/>
      <c r="G143" s="12"/>
      <c r="H143" s="91"/>
      <c r="I143" s="91"/>
      <c r="J143" s="91"/>
      <c r="K143" s="12"/>
      <c r="L143" s="92"/>
      <c r="M143" s="10"/>
      <c r="N143" s="6"/>
      <c r="O143" s="7"/>
      <c r="P143" s="7"/>
      <c r="Q143" s="7"/>
      <c r="R143" s="7"/>
      <c r="S143" s="7"/>
      <c r="T143" s="7"/>
      <c r="U143" s="7"/>
      <c r="V143" s="7"/>
      <c r="W143" s="7"/>
      <c r="X143" s="7"/>
      <c r="Y143" s="7"/>
      <c r="Z143" s="7"/>
    </row>
    <row r="144" spans="1:26" ht="15.75">
      <c r="A144" s="27"/>
      <c r="B144" s="28" t="s">
        <v>100</v>
      </c>
      <c r="C144" s="28"/>
      <c r="D144" s="28"/>
      <c r="E144" s="28"/>
      <c r="F144" s="28"/>
      <c r="G144" s="28"/>
      <c r="H144" s="66"/>
      <c r="I144" s="28"/>
      <c r="J144" s="52"/>
      <c r="K144" s="28"/>
      <c r="L144" s="66" t="s">
        <v>182</v>
      </c>
      <c r="M144" s="28"/>
      <c r="N144" s="6"/>
      <c r="O144" s="7"/>
      <c r="P144" s="7"/>
      <c r="Q144" s="7"/>
      <c r="R144" s="7"/>
      <c r="S144" s="7"/>
      <c r="T144" s="7"/>
      <c r="U144" s="7"/>
      <c r="V144" s="7"/>
      <c r="W144" s="7"/>
      <c r="X144" s="7"/>
      <c r="Y144" s="7"/>
      <c r="Z144" s="7"/>
    </row>
    <row r="145" spans="1:26" ht="15.75">
      <c r="A145" s="27"/>
      <c r="B145" s="28" t="s">
        <v>101</v>
      </c>
      <c r="C145" s="28"/>
      <c r="D145" s="28"/>
      <c r="E145" s="28"/>
      <c r="F145" s="28"/>
      <c r="G145" s="28"/>
      <c r="H145" s="66"/>
      <c r="I145" s="28"/>
      <c r="J145" s="28"/>
      <c r="K145" s="28"/>
      <c r="L145" s="66" t="s">
        <v>182</v>
      </c>
      <c r="M145" s="28"/>
      <c r="N145" s="6"/>
      <c r="O145" s="7"/>
      <c r="P145" s="7"/>
      <c r="Q145" s="7"/>
      <c r="R145" s="7"/>
      <c r="S145" s="7"/>
      <c r="T145" s="7"/>
      <c r="U145" s="7"/>
      <c r="V145" s="7"/>
      <c r="W145" s="7"/>
      <c r="X145" s="7"/>
      <c r="Y145" s="7"/>
      <c r="Z145" s="7"/>
    </row>
    <row r="146" spans="1:26" ht="15.75">
      <c r="A146" s="27"/>
      <c r="B146" s="28" t="s">
        <v>102</v>
      </c>
      <c r="C146" s="28"/>
      <c r="D146" s="28"/>
      <c r="E146" s="28"/>
      <c r="F146" s="28"/>
      <c r="G146" s="28"/>
      <c r="H146" s="66"/>
      <c r="I146" s="28"/>
      <c r="J146" s="28"/>
      <c r="K146" s="28"/>
      <c r="L146" s="66" t="s">
        <v>182</v>
      </c>
      <c r="M146" s="28"/>
      <c r="N146" s="6"/>
      <c r="O146" s="7"/>
      <c r="P146" s="7"/>
      <c r="Q146" s="7"/>
      <c r="R146" s="7"/>
      <c r="S146" s="7"/>
      <c r="T146" s="7"/>
      <c r="U146" s="7"/>
      <c r="V146" s="7"/>
      <c r="W146" s="7"/>
      <c r="X146" s="7"/>
      <c r="Y146" s="7"/>
      <c r="Z146" s="7"/>
    </row>
    <row r="147" spans="1:26" ht="15.75">
      <c r="A147" s="27"/>
      <c r="B147" s="28" t="s">
        <v>103</v>
      </c>
      <c r="C147" s="28"/>
      <c r="D147" s="28"/>
      <c r="E147" s="28"/>
      <c r="F147" s="28"/>
      <c r="G147" s="28"/>
      <c r="H147" s="66"/>
      <c r="I147" s="28"/>
      <c r="J147" s="66"/>
      <c r="K147" s="28"/>
      <c r="L147" s="66"/>
      <c r="M147" s="28"/>
      <c r="N147" s="6"/>
      <c r="O147" s="7"/>
      <c r="P147" s="7"/>
      <c r="Q147" s="7"/>
      <c r="R147" s="7"/>
      <c r="S147" s="7"/>
      <c r="T147" s="7"/>
      <c r="U147" s="7"/>
      <c r="V147" s="7"/>
      <c r="W147" s="7"/>
      <c r="X147" s="7"/>
      <c r="Y147" s="7"/>
      <c r="Z147" s="7"/>
    </row>
    <row r="148" spans="1:26" ht="15.75">
      <c r="A148" s="27"/>
      <c r="B148" s="28"/>
      <c r="C148" s="28"/>
      <c r="D148" s="28"/>
      <c r="E148" s="28"/>
      <c r="F148" s="28"/>
      <c r="G148" s="28"/>
      <c r="H148" s="66"/>
      <c r="I148" s="28"/>
      <c r="J148" s="52"/>
      <c r="K148" s="28"/>
      <c r="L148" s="66"/>
      <c r="M148" s="28"/>
      <c r="N148" s="6"/>
      <c r="O148" s="7"/>
      <c r="P148" s="7"/>
      <c r="Q148" s="7"/>
      <c r="R148" s="7"/>
      <c r="S148" s="7"/>
      <c r="T148" s="7"/>
      <c r="U148" s="7"/>
      <c r="V148" s="7"/>
      <c r="W148" s="7"/>
      <c r="X148" s="7"/>
      <c r="Y148" s="7"/>
      <c r="Z148" s="7"/>
    </row>
    <row r="149" spans="1:26" ht="15.75">
      <c r="A149" s="27"/>
      <c r="B149" s="28"/>
      <c r="C149" s="28"/>
      <c r="D149" s="28"/>
      <c r="E149" s="28"/>
      <c r="F149" s="28"/>
      <c r="G149" s="28"/>
      <c r="H149" s="28"/>
      <c r="I149" s="28"/>
      <c r="J149" s="28"/>
      <c r="K149" s="28"/>
      <c r="L149" s="85"/>
      <c r="M149" s="28"/>
      <c r="N149" s="6"/>
      <c r="O149" s="7"/>
      <c r="P149" s="7"/>
      <c r="Q149" s="7"/>
      <c r="R149" s="7"/>
      <c r="S149" s="7"/>
      <c r="T149" s="7"/>
      <c r="U149" s="7"/>
      <c r="V149" s="7"/>
      <c r="W149" s="7"/>
      <c r="X149" s="7"/>
      <c r="Y149" s="7"/>
      <c r="Z149" s="7"/>
    </row>
    <row r="150" spans="1:26" ht="15.75">
      <c r="A150" s="8"/>
      <c r="B150" s="10" t="s">
        <v>104</v>
      </c>
      <c r="C150" s="10"/>
      <c r="D150" s="10"/>
      <c r="E150" s="10"/>
      <c r="F150" s="10"/>
      <c r="G150" s="10"/>
      <c r="H150" s="10"/>
      <c r="I150" s="10"/>
      <c r="J150" s="10"/>
      <c r="K150" s="10"/>
      <c r="L150" s="61"/>
      <c r="M150" s="10"/>
      <c r="N150" s="6"/>
      <c r="O150" s="7"/>
      <c r="P150" s="7"/>
      <c r="Q150" s="7"/>
      <c r="R150" s="7"/>
      <c r="S150" s="7"/>
      <c r="T150" s="7"/>
      <c r="U150" s="7"/>
      <c r="V150" s="7"/>
      <c r="W150" s="7"/>
      <c r="X150" s="7"/>
      <c r="Y150" s="7"/>
      <c r="Z150" s="7"/>
    </row>
    <row r="151" spans="1:26" ht="15.75">
      <c r="A151" s="8"/>
      <c r="B151" s="84" t="s">
        <v>105</v>
      </c>
      <c r="C151" s="16"/>
      <c r="D151" s="10"/>
      <c r="E151" s="10"/>
      <c r="F151" s="10"/>
      <c r="G151" s="10"/>
      <c r="H151" s="10"/>
      <c r="I151" s="10"/>
      <c r="J151" s="10"/>
      <c r="K151" s="10"/>
      <c r="L151" s="93">
        <f>(L77-L74+L80+L81+L82)/-L83</f>
        <v>3.494121715076072</v>
      </c>
      <c r="M151" s="10" t="s">
        <v>193</v>
      </c>
      <c r="N151" s="6"/>
      <c r="O151" s="7"/>
      <c r="P151" s="7"/>
      <c r="Q151" s="7"/>
      <c r="R151" s="7"/>
      <c r="S151" s="7"/>
      <c r="T151" s="7"/>
      <c r="U151" s="7"/>
      <c r="V151" s="7"/>
      <c r="W151" s="7"/>
      <c r="X151" s="7"/>
      <c r="Y151" s="7"/>
      <c r="Z151" s="7"/>
    </row>
    <row r="152" spans="1:26" ht="15.75">
      <c r="A152" s="27"/>
      <c r="B152" s="28" t="s">
        <v>106</v>
      </c>
      <c r="C152" s="28"/>
      <c r="D152" s="28"/>
      <c r="E152" s="28"/>
      <c r="F152" s="28"/>
      <c r="G152" s="28"/>
      <c r="H152" s="28"/>
      <c r="I152" s="28"/>
      <c r="J152" s="28"/>
      <c r="K152" s="28"/>
      <c r="L152" s="76">
        <v>2.96</v>
      </c>
      <c r="M152" s="28" t="s">
        <v>193</v>
      </c>
      <c r="N152" s="6"/>
      <c r="O152" s="7"/>
      <c r="P152" s="7"/>
      <c r="Q152" s="7"/>
      <c r="R152" s="7"/>
      <c r="S152" s="7"/>
      <c r="T152" s="7"/>
      <c r="U152" s="7"/>
      <c r="V152" s="7"/>
      <c r="W152" s="7"/>
      <c r="X152" s="7"/>
      <c r="Y152" s="7"/>
      <c r="Z152" s="7"/>
    </row>
    <row r="153" spans="1:26" ht="15.75">
      <c r="A153" s="27"/>
      <c r="B153" s="28" t="s">
        <v>107</v>
      </c>
      <c r="C153" s="28"/>
      <c r="D153" s="28"/>
      <c r="E153" s="28"/>
      <c r="F153" s="28"/>
      <c r="G153" s="28"/>
      <c r="H153" s="28"/>
      <c r="I153" s="28"/>
      <c r="J153" s="28"/>
      <c r="K153" s="28"/>
      <c r="L153" s="94">
        <f>(L77-L74+SUM(L80:L84))/-L85</f>
        <v>7.037073170731707</v>
      </c>
      <c r="M153" s="28" t="s">
        <v>193</v>
      </c>
      <c r="N153" s="6"/>
      <c r="O153" s="7"/>
      <c r="P153" s="7"/>
      <c r="Q153" s="7"/>
      <c r="R153" s="7"/>
      <c r="S153" s="7"/>
      <c r="T153" s="7"/>
      <c r="U153" s="7"/>
      <c r="V153" s="7"/>
      <c r="W153" s="7"/>
      <c r="X153" s="7"/>
      <c r="Y153" s="7"/>
      <c r="Z153" s="7"/>
    </row>
    <row r="154" spans="1:26" ht="15.75">
      <c r="A154" s="27"/>
      <c r="B154" s="28" t="s">
        <v>108</v>
      </c>
      <c r="C154" s="28"/>
      <c r="D154" s="28"/>
      <c r="E154" s="28"/>
      <c r="F154" s="28"/>
      <c r="G154" s="28"/>
      <c r="H154" s="28"/>
      <c r="I154" s="28"/>
      <c r="J154" s="28"/>
      <c r="K154" s="28"/>
      <c r="L154" s="76">
        <v>5.58</v>
      </c>
      <c r="M154" s="28" t="s">
        <v>193</v>
      </c>
      <c r="N154" s="6"/>
      <c r="O154" s="7"/>
      <c r="P154" s="7"/>
      <c r="Q154" s="7"/>
      <c r="R154" s="7"/>
      <c r="S154" s="7"/>
      <c r="T154" s="7"/>
      <c r="U154" s="7"/>
      <c r="V154" s="7"/>
      <c r="W154" s="7"/>
      <c r="X154" s="7"/>
      <c r="Y154" s="7"/>
      <c r="Z154" s="7"/>
    </row>
    <row r="155" spans="1:26" ht="15.75">
      <c r="A155" s="27"/>
      <c r="B155" s="28" t="s">
        <v>109</v>
      </c>
      <c r="C155" s="28"/>
      <c r="D155" s="28"/>
      <c r="E155" s="28"/>
      <c r="F155" s="28"/>
      <c r="G155" s="28"/>
      <c r="H155" s="28"/>
      <c r="I155" s="28"/>
      <c r="J155" s="28"/>
      <c r="K155" s="28"/>
      <c r="L155" s="95">
        <f>(L77-L74+L80+L81+L82+L83+L84+L85)/-L86</f>
        <v>18.75151515151515</v>
      </c>
      <c r="M155" s="28" t="s">
        <v>193</v>
      </c>
      <c r="N155" s="6"/>
      <c r="O155" s="7"/>
      <c r="P155" s="7"/>
      <c r="Q155" s="7"/>
      <c r="R155" s="7"/>
      <c r="S155" s="7"/>
      <c r="T155" s="7"/>
      <c r="U155" s="7"/>
      <c r="V155" s="7"/>
      <c r="W155" s="7"/>
      <c r="X155" s="7"/>
      <c r="Y155" s="7"/>
      <c r="Z155" s="7"/>
    </row>
    <row r="156" spans="1:26" ht="15.75">
      <c r="A156" s="27"/>
      <c r="B156" s="28" t="s">
        <v>110</v>
      </c>
      <c r="C156" s="28"/>
      <c r="D156" s="28"/>
      <c r="E156" s="28"/>
      <c r="F156" s="28"/>
      <c r="G156" s="28"/>
      <c r="H156" s="28"/>
      <c r="I156" s="28"/>
      <c r="J156" s="28"/>
      <c r="K156" s="28"/>
      <c r="L156" s="76">
        <v>14.53</v>
      </c>
      <c r="M156" s="28" t="s">
        <v>193</v>
      </c>
      <c r="N156" s="6"/>
      <c r="O156" s="7"/>
      <c r="P156" s="7"/>
      <c r="Q156" s="7"/>
      <c r="R156" s="7"/>
      <c r="S156" s="7"/>
      <c r="T156" s="7"/>
      <c r="U156" s="7"/>
      <c r="V156" s="7"/>
      <c r="W156" s="7"/>
      <c r="X156" s="7"/>
      <c r="Y156" s="7"/>
      <c r="Z156" s="7"/>
    </row>
    <row r="157" spans="1:26" ht="15.75">
      <c r="A157" s="27"/>
      <c r="B157" s="28"/>
      <c r="C157" s="28"/>
      <c r="D157" s="28"/>
      <c r="E157" s="28"/>
      <c r="F157" s="28"/>
      <c r="G157" s="28"/>
      <c r="H157" s="28"/>
      <c r="I157" s="28"/>
      <c r="J157" s="28"/>
      <c r="K157" s="28"/>
      <c r="L157" s="94"/>
      <c r="M157" s="28"/>
      <c r="N157" s="6"/>
      <c r="O157" s="7"/>
      <c r="P157" s="7"/>
      <c r="Q157" s="7"/>
      <c r="R157" s="7"/>
      <c r="S157" s="7"/>
      <c r="T157" s="7"/>
      <c r="U157" s="7"/>
      <c r="V157" s="7"/>
      <c r="W157" s="7"/>
      <c r="X157" s="7"/>
      <c r="Y157" s="7"/>
      <c r="Z157" s="7"/>
    </row>
    <row r="158" spans="1:26" ht="15.75">
      <c r="A158" s="27"/>
      <c r="B158" s="28"/>
      <c r="C158" s="28"/>
      <c r="D158" s="28"/>
      <c r="E158" s="28"/>
      <c r="F158" s="28"/>
      <c r="G158" s="28"/>
      <c r="H158" s="28"/>
      <c r="I158" s="28"/>
      <c r="J158" s="28"/>
      <c r="K158" s="28"/>
      <c r="L158" s="28"/>
      <c r="M158" s="28"/>
      <c r="N158" s="6"/>
      <c r="O158" s="7"/>
      <c r="P158" s="7"/>
      <c r="Q158" s="7"/>
      <c r="R158" s="7"/>
      <c r="S158" s="7"/>
      <c r="T158" s="7"/>
      <c r="U158" s="7"/>
      <c r="V158" s="7"/>
      <c r="W158" s="7"/>
      <c r="X158" s="7"/>
      <c r="Y158" s="7"/>
      <c r="Z158" s="7"/>
    </row>
    <row r="159" spans="1:26" ht="15.75">
      <c r="A159" s="2"/>
      <c r="B159" s="96" t="s">
        <v>111</v>
      </c>
      <c r="C159" s="96"/>
      <c r="D159" s="96"/>
      <c r="E159" s="96"/>
      <c r="F159" s="96"/>
      <c r="G159" s="96"/>
      <c r="H159" s="96"/>
      <c r="I159" s="96"/>
      <c r="J159" s="96">
        <v>36341</v>
      </c>
      <c r="K159" s="96"/>
      <c r="L159" s="96"/>
      <c r="M159" s="96"/>
      <c r="N159" s="6"/>
      <c r="O159" s="7"/>
      <c r="P159" s="7"/>
      <c r="Q159" s="7"/>
      <c r="R159" s="7"/>
      <c r="S159" s="7"/>
      <c r="T159" s="7"/>
      <c r="U159" s="7"/>
      <c r="V159" s="7"/>
      <c r="W159" s="7"/>
      <c r="X159" s="7"/>
      <c r="Y159" s="7"/>
      <c r="Z159" s="7"/>
    </row>
    <row r="160" spans="1:26" ht="15.75">
      <c r="A160" s="97"/>
      <c r="B160" s="60" t="s">
        <v>112</v>
      </c>
      <c r="C160" s="98"/>
      <c r="D160" s="98"/>
      <c r="E160" s="98"/>
      <c r="F160" s="98"/>
      <c r="G160" s="99"/>
      <c r="H160" s="99"/>
      <c r="I160" s="99"/>
      <c r="J160" s="99">
        <v>0.19215</v>
      </c>
      <c r="K160" s="18"/>
      <c r="L160" s="18"/>
      <c r="M160" s="10"/>
      <c r="N160" s="100"/>
      <c r="O160" s="7"/>
      <c r="P160" s="7"/>
      <c r="Q160" s="7"/>
      <c r="R160" s="7"/>
      <c r="S160" s="7"/>
      <c r="T160" s="7"/>
      <c r="U160" s="7"/>
      <c r="V160" s="7"/>
      <c r="W160" s="7"/>
      <c r="X160" s="7"/>
      <c r="Y160" s="7"/>
      <c r="Z160" s="7"/>
    </row>
    <row r="161" spans="1:26" ht="15.75">
      <c r="A161" s="101"/>
      <c r="B161" s="102" t="s">
        <v>113</v>
      </c>
      <c r="C161" s="103"/>
      <c r="D161" s="103"/>
      <c r="E161" s="103"/>
      <c r="F161" s="103"/>
      <c r="G161" s="89"/>
      <c r="H161" s="89"/>
      <c r="I161" s="89"/>
      <c r="J161" s="104">
        <v>0.0809</v>
      </c>
      <c r="K161" s="28"/>
      <c r="L161" s="28"/>
      <c r="M161" s="28"/>
      <c r="N161" s="100"/>
      <c r="O161" s="7"/>
      <c r="P161" s="7"/>
      <c r="Q161" s="7"/>
      <c r="R161" s="7"/>
      <c r="S161" s="7"/>
      <c r="T161" s="7"/>
      <c r="U161" s="7"/>
      <c r="V161" s="7"/>
      <c r="W161" s="7"/>
      <c r="X161" s="7"/>
      <c r="Y161" s="7"/>
      <c r="Z161" s="7"/>
    </row>
    <row r="162" spans="1:26" ht="15.75">
      <c r="A162" s="101"/>
      <c r="B162" s="102" t="s">
        <v>114</v>
      </c>
      <c r="C162" s="103"/>
      <c r="D162" s="103"/>
      <c r="E162" s="103"/>
      <c r="F162" s="103"/>
      <c r="G162" s="89"/>
      <c r="H162" s="89"/>
      <c r="I162" s="89"/>
      <c r="J162" s="104">
        <f>J160-J161</f>
        <v>0.11124999999999999</v>
      </c>
      <c r="K162" s="104"/>
      <c r="L162" s="28"/>
      <c r="M162" s="28"/>
      <c r="N162" s="100"/>
      <c r="O162" s="7"/>
      <c r="P162" s="7"/>
      <c r="Q162" s="7"/>
      <c r="R162" s="7"/>
      <c r="S162" s="7"/>
      <c r="T162" s="7"/>
      <c r="U162" s="7"/>
      <c r="V162" s="7"/>
      <c r="W162" s="7"/>
      <c r="X162" s="7"/>
      <c r="Y162" s="7"/>
      <c r="Z162" s="7"/>
    </row>
    <row r="163" spans="1:26" ht="15.75">
      <c r="A163" s="101"/>
      <c r="B163" s="102" t="s">
        <v>115</v>
      </c>
      <c r="C163" s="103"/>
      <c r="D163" s="103"/>
      <c r="E163" s="103"/>
      <c r="F163" s="103"/>
      <c r="G163" s="89"/>
      <c r="H163" s="89"/>
      <c r="I163" s="89"/>
      <c r="J163" s="104">
        <v>0.14098</v>
      </c>
      <c r="K163" s="28"/>
      <c r="L163" s="28"/>
      <c r="M163" s="28"/>
      <c r="N163" s="100"/>
      <c r="O163" s="7"/>
      <c r="P163" s="7"/>
      <c r="Q163" s="7"/>
      <c r="R163" s="7"/>
      <c r="S163" s="7"/>
      <c r="T163" s="7"/>
      <c r="U163" s="7"/>
      <c r="V163" s="7"/>
      <c r="W163" s="7"/>
      <c r="X163" s="7"/>
      <c r="Y163" s="7"/>
      <c r="Z163" s="7"/>
    </row>
    <row r="164" spans="1:26" ht="15.75">
      <c r="A164" s="101"/>
      <c r="B164" s="102" t="s">
        <v>116</v>
      </c>
      <c r="C164" s="103"/>
      <c r="D164" s="103"/>
      <c r="E164" s="103"/>
      <c r="F164" s="103"/>
      <c r="G164" s="89"/>
      <c r="H164" s="89"/>
      <c r="I164" s="89"/>
      <c r="J164" s="104">
        <f>L28</f>
        <v>0.056790600000000004</v>
      </c>
      <c r="K164" s="28"/>
      <c r="L164" s="28"/>
      <c r="M164" s="28"/>
      <c r="N164" s="100"/>
      <c r="O164" s="7"/>
      <c r="P164" s="7"/>
      <c r="Q164" s="7"/>
      <c r="R164" s="7"/>
      <c r="S164" s="7"/>
      <c r="T164" s="7"/>
      <c r="U164" s="7"/>
      <c r="V164" s="7"/>
      <c r="W164" s="7"/>
      <c r="X164" s="7"/>
      <c r="Y164" s="7"/>
      <c r="Z164" s="7"/>
    </row>
    <row r="165" spans="1:26" ht="15.75">
      <c r="A165" s="101"/>
      <c r="B165" s="102" t="s">
        <v>117</v>
      </c>
      <c r="C165" s="103"/>
      <c r="D165" s="103"/>
      <c r="E165" s="103"/>
      <c r="F165" s="103"/>
      <c r="G165" s="89"/>
      <c r="H165" s="89"/>
      <c r="I165" s="89"/>
      <c r="J165" s="104">
        <f>J163-J164</f>
        <v>0.0841894</v>
      </c>
      <c r="K165" s="28"/>
      <c r="L165" s="28"/>
      <c r="M165" s="28"/>
      <c r="N165" s="100"/>
      <c r="O165" s="7"/>
      <c r="P165" s="7"/>
      <c r="Q165" s="7"/>
      <c r="R165" s="7"/>
      <c r="S165" s="7"/>
      <c r="T165" s="7"/>
      <c r="U165" s="7"/>
      <c r="V165" s="7"/>
      <c r="W165" s="7"/>
      <c r="X165" s="7"/>
      <c r="Y165" s="7"/>
      <c r="Z165" s="7"/>
    </row>
    <row r="166" spans="1:26" ht="15.75">
      <c r="A166" s="101"/>
      <c r="B166" s="102" t="s">
        <v>118</v>
      </c>
      <c r="C166" s="103"/>
      <c r="D166" s="103"/>
      <c r="E166" s="103"/>
      <c r="F166" s="103"/>
      <c r="G166" s="89"/>
      <c r="H166" s="89"/>
      <c r="I166" s="89"/>
      <c r="J166" s="104" t="s">
        <v>178</v>
      </c>
      <c r="K166" s="28"/>
      <c r="L166" s="28"/>
      <c r="M166" s="28"/>
      <c r="N166" s="100"/>
      <c r="O166" s="7"/>
      <c r="P166" s="7"/>
      <c r="Q166" s="7"/>
      <c r="R166" s="7"/>
      <c r="S166" s="7"/>
      <c r="T166" s="7"/>
      <c r="U166" s="7"/>
      <c r="V166" s="7"/>
      <c r="W166" s="7"/>
      <c r="X166" s="7"/>
      <c r="Y166" s="7"/>
      <c r="Z166" s="7"/>
    </row>
    <row r="167" spans="1:26" ht="15.75">
      <c r="A167" s="101"/>
      <c r="B167" s="102" t="s">
        <v>119</v>
      </c>
      <c r="C167" s="103"/>
      <c r="D167" s="103"/>
      <c r="E167" s="103"/>
      <c r="F167" s="103"/>
      <c r="G167" s="89"/>
      <c r="H167" s="89"/>
      <c r="I167" s="89"/>
      <c r="J167" s="104">
        <v>78.22</v>
      </c>
      <c r="K167" s="28"/>
      <c r="L167" s="28"/>
      <c r="M167" s="28"/>
      <c r="N167" s="100"/>
      <c r="O167" s="7"/>
      <c r="P167" s="7"/>
      <c r="Q167" s="7"/>
      <c r="R167" s="7"/>
      <c r="S167" s="7"/>
      <c r="T167" s="7"/>
      <c r="U167" s="7"/>
      <c r="V167" s="7"/>
      <c r="W167" s="7"/>
      <c r="X167" s="7"/>
      <c r="Y167" s="7"/>
      <c r="Z167" s="7"/>
    </row>
    <row r="168" spans="1:26" ht="15.75">
      <c r="A168" s="101"/>
      <c r="B168" s="102" t="s">
        <v>120</v>
      </c>
      <c r="C168" s="103"/>
      <c r="D168" s="103"/>
      <c r="E168" s="103"/>
      <c r="F168" s="103"/>
      <c r="G168" s="89"/>
      <c r="H168" s="89"/>
      <c r="I168" s="89"/>
      <c r="J168" s="105">
        <v>67.71</v>
      </c>
      <c r="K168" s="28"/>
      <c r="L168" s="28"/>
      <c r="M168" s="28"/>
      <c r="N168" s="100"/>
      <c r="O168" s="7"/>
      <c r="P168" s="7"/>
      <c r="Q168" s="7"/>
      <c r="R168" s="7"/>
      <c r="S168" s="7"/>
      <c r="T168" s="7"/>
      <c r="U168" s="7"/>
      <c r="V168" s="7"/>
      <c r="W168" s="7"/>
      <c r="X168" s="7"/>
      <c r="Y168" s="7"/>
      <c r="Z168" s="7"/>
    </row>
    <row r="169" spans="1:26" ht="15.75">
      <c r="A169" s="101"/>
      <c r="B169" s="102" t="s">
        <v>121</v>
      </c>
      <c r="C169" s="103"/>
      <c r="D169" s="103"/>
      <c r="E169" s="103"/>
      <c r="F169" s="103"/>
      <c r="G169" s="89"/>
      <c r="H169" s="89"/>
      <c r="I169" s="89"/>
      <c r="J169" s="105">
        <f>F59/D59*4</f>
        <v>0.2483860574456152</v>
      </c>
      <c r="K169" s="28"/>
      <c r="L169" s="28"/>
      <c r="M169" s="28"/>
      <c r="N169" s="100"/>
      <c r="O169" s="7"/>
      <c r="P169" s="7"/>
      <c r="Q169" s="7"/>
      <c r="R169" s="7"/>
      <c r="S169" s="7"/>
      <c r="T169" s="7"/>
      <c r="U169" s="7"/>
      <c r="V169" s="7"/>
      <c r="W169" s="7"/>
      <c r="X169" s="7"/>
      <c r="Y169" s="7"/>
      <c r="Z169" s="7"/>
    </row>
    <row r="170" spans="1:26" ht="15.75">
      <c r="A170" s="101"/>
      <c r="B170" s="102"/>
      <c r="C170" s="103"/>
      <c r="D170" s="103"/>
      <c r="E170" s="103"/>
      <c r="F170" s="103"/>
      <c r="G170" s="89"/>
      <c r="H170" s="89"/>
      <c r="I170" s="89"/>
      <c r="J170" s="104"/>
      <c r="K170" s="28"/>
      <c r="L170" s="28"/>
      <c r="M170" s="28"/>
      <c r="N170" s="100"/>
      <c r="O170" s="7"/>
      <c r="P170" s="106"/>
      <c r="Q170" s="106"/>
      <c r="R170" s="7"/>
      <c r="S170" s="7"/>
      <c r="T170" s="7"/>
      <c r="U170" s="7"/>
      <c r="V170" s="7"/>
      <c r="W170" s="7"/>
      <c r="X170" s="7"/>
      <c r="Y170" s="7"/>
      <c r="Z170" s="7"/>
    </row>
    <row r="171" spans="1:26" ht="15.75">
      <c r="A171" s="101"/>
      <c r="B171" s="102" t="s">
        <v>122</v>
      </c>
      <c r="C171" s="102"/>
      <c r="D171" s="102"/>
      <c r="E171" s="102"/>
      <c r="F171" s="102"/>
      <c r="G171" s="28"/>
      <c r="H171" s="28"/>
      <c r="I171" s="35" t="s">
        <v>173</v>
      </c>
      <c r="J171" s="107" t="s">
        <v>179</v>
      </c>
      <c r="K171" s="28"/>
      <c r="L171" s="108"/>
      <c r="M171" s="28"/>
      <c r="N171" s="100"/>
      <c r="O171" s="7"/>
      <c r="P171" s="106"/>
      <c r="Q171" s="106"/>
      <c r="R171" s="7"/>
      <c r="S171" s="7"/>
      <c r="T171" s="7"/>
      <c r="U171" s="7"/>
      <c r="V171" s="7"/>
      <c r="W171" s="7"/>
      <c r="X171" s="7"/>
      <c r="Y171" s="7"/>
      <c r="Z171" s="7"/>
    </row>
    <row r="172" spans="1:26" ht="15.75">
      <c r="A172" s="109"/>
      <c r="B172" s="17" t="s">
        <v>123</v>
      </c>
      <c r="C172" s="20"/>
      <c r="D172" s="110"/>
      <c r="E172" s="20"/>
      <c r="F172" s="110"/>
      <c r="G172" s="20"/>
      <c r="H172" s="110"/>
      <c r="I172" s="20">
        <v>3924</v>
      </c>
      <c r="J172" s="110">
        <v>17441</v>
      </c>
      <c r="K172" s="18"/>
      <c r="L172" s="18"/>
      <c r="M172" s="10"/>
      <c r="N172" s="100"/>
      <c r="O172" s="7"/>
      <c r="P172" s="111"/>
      <c r="Q172" s="111"/>
      <c r="R172" s="111"/>
      <c r="S172" s="7"/>
      <c r="T172" s="7"/>
      <c r="U172" s="7"/>
      <c r="V172" s="7"/>
      <c r="W172" s="7"/>
      <c r="X172" s="7"/>
      <c r="Y172" s="7"/>
      <c r="Z172" s="7"/>
    </row>
    <row r="173" spans="1:26" ht="15.75">
      <c r="A173" s="112"/>
      <c r="B173" s="102" t="s">
        <v>124</v>
      </c>
      <c r="C173" s="67"/>
      <c r="D173" s="67"/>
      <c r="E173" s="67"/>
      <c r="F173" s="28"/>
      <c r="G173" s="28"/>
      <c r="H173" s="28"/>
      <c r="I173" s="28">
        <v>69</v>
      </c>
      <c r="J173" s="66">
        <v>415</v>
      </c>
      <c r="K173" s="66"/>
      <c r="L173" s="108"/>
      <c r="M173" s="113"/>
      <c r="N173" s="100"/>
      <c r="O173" s="7"/>
      <c r="P173" s="7"/>
      <c r="Q173" s="7"/>
      <c r="R173" s="7"/>
      <c r="S173" s="7"/>
      <c r="T173" s="7"/>
      <c r="U173" s="7"/>
      <c r="V173" s="7"/>
      <c r="W173" s="7"/>
      <c r="X173" s="7"/>
      <c r="Y173" s="7"/>
      <c r="Z173" s="7"/>
    </row>
    <row r="174" spans="1:26" ht="15.75">
      <c r="A174" s="112"/>
      <c r="B174" s="102" t="s">
        <v>125</v>
      </c>
      <c r="C174" s="67"/>
      <c r="D174" s="67"/>
      <c r="E174" s="67"/>
      <c r="F174" s="28"/>
      <c r="G174" s="28"/>
      <c r="H174" s="28"/>
      <c r="I174" s="28"/>
      <c r="J174" s="66" t="s">
        <v>180</v>
      </c>
      <c r="K174" s="66"/>
      <c r="L174" s="108"/>
      <c r="M174" s="113"/>
      <c r="N174" s="100"/>
      <c r="O174" s="7"/>
      <c r="P174" s="7"/>
      <c r="Q174" s="7"/>
      <c r="R174" s="7"/>
      <c r="S174" s="7"/>
      <c r="T174" s="7"/>
      <c r="U174" s="7"/>
      <c r="V174" s="7"/>
      <c r="W174" s="7"/>
      <c r="X174" s="7"/>
      <c r="Y174" s="7"/>
      <c r="Z174" s="7"/>
    </row>
    <row r="175" spans="1:26" ht="15.75">
      <c r="A175" s="112"/>
      <c r="B175" s="114" t="s">
        <v>126</v>
      </c>
      <c r="C175" s="67"/>
      <c r="D175" s="67"/>
      <c r="E175" s="67"/>
      <c r="F175" s="28"/>
      <c r="G175" s="28"/>
      <c r="H175" s="28"/>
      <c r="I175" s="28"/>
      <c r="J175" s="76">
        <v>18347</v>
      </c>
      <c r="K175" s="28"/>
      <c r="L175" s="108"/>
      <c r="M175" s="113"/>
      <c r="N175" s="100"/>
      <c r="O175" s="7"/>
      <c r="P175" s="7"/>
      <c r="Q175" s="7"/>
      <c r="R175" s="7"/>
      <c r="S175" s="7"/>
      <c r="T175" s="7"/>
      <c r="U175" s="7"/>
      <c r="V175" s="7"/>
      <c r="W175" s="7"/>
      <c r="X175" s="7"/>
      <c r="Y175" s="7"/>
      <c r="Z175" s="7"/>
    </row>
    <row r="176" spans="1:26" ht="15.75">
      <c r="A176" s="112"/>
      <c r="B176" s="114" t="s">
        <v>127</v>
      </c>
      <c r="C176" s="67"/>
      <c r="D176" s="67"/>
      <c r="E176" s="67"/>
      <c r="F176" s="28"/>
      <c r="G176" s="28"/>
      <c r="H176" s="28"/>
      <c r="I176" s="28"/>
      <c r="J176" s="66"/>
      <c r="K176" s="28"/>
      <c r="L176" s="108"/>
      <c r="M176" s="113"/>
      <c r="N176" s="100"/>
      <c r="O176" s="7"/>
      <c r="P176" s="7"/>
      <c r="Q176" s="7"/>
      <c r="R176" s="7"/>
      <c r="S176" s="7"/>
      <c r="T176" s="7"/>
      <c r="U176" s="7"/>
      <c r="V176" s="7"/>
      <c r="W176" s="7"/>
      <c r="X176" s="7"/>
      <c r="Y176" s="7"/>
      <c r="Z176" s="7"/>
    </row>
    <row r="177" spans="1:26" ht="15.75">
      <c r="A177" s="115"/>
      <c r="B177" s="114" t="s">
        <v>128</v>
      </c>
      <c r="C177" s="67"/>
      <c r="D177" s="102"/>
      <c r="E177" s="102"/>
      <c r="F177" s="102"/>
      <c r="G177" s="28"/>
      <c r="H177" s="28"/>
      <c r="I177" s="28"/>
      <c r="J177" s="76" t="s">
        <v>181</v>
      </c>
      <c r="K177" s="28"/>
      <c r="L177" s="108"/>
      <c r="M177" s="116"/>
      <c r="N177" s="100"/>
      <c r="O177" s="7"/>
      <c r="P177" s="7"/>
      <c r="Q177" s="7"/>
      <c r="R177" s="7"/>
      <c r="S177" s="7"/>
      <c r="T177" s="7"/>
      <c r="U177" s="7"/>
      <c r="V177" s="7"/>
      <c r="W177" s="7"/>
      <c r="X177" s="7"/>
      <c r="Y177" s="7"/>
      <c r="Z177" s="7"/>
    </row>
    <row r="178" spans="1:26" ht="15.75">
      <c r="A178" s="112"/>
      <c r="B178" s="102" t="s">
        <v>129</v>
      </c>
      <c r="C178" s="67"/>
      <c r="D178" s="67"/>
      <c r="E178" s="67"/>
      <c r="F178" s="67"/>
      <c r="G178" s="28"/>
      <c r="H178" s="28"/>
      <c r="I178" s="28"/>
      <c r="J178" s="66" t="s">
        <v>181</v>
      </c>
      <c r="K178" s="28"/>
      <c r="L178" s="108"/>
      <c r="M178" s="116"/>
      <c r="N178" s="100"/>
      <c r="O178" s="7"/>
      <c r="P178" s="7"/>
      <c r="Q178" s="7"/>
      <c r="R178" s="7"/>
      <c r="S178" s="7"/>
      <c r="T178" s="7"/>
      <c r="U178" s="7"/>
      <c r="V178" s="7"/>
      <c r="W178" s="7"/>
      <c r="X178" s="7"/>
      <c r="Y178" s="7"/>
      <c r="Z178" s="7"/>
    </row>
    <row r="179" spans="1:26" ht="15.75">
      <c r="A179" s="112"/>
      <c r="B179" s="102" t="s">
        <v>130</v>
      </c>
      <c r="C179" s="67"/>
      <c r="D179" s="67"/>
      <c r="E179" s="67"/>
      <c r="F179" s="67"/>
      <c r="G179" s="28"/>
      <c r="H179" s="28"/>
      <c r="I179" s="28"/>
      <c r="J179" s="66"/>
      <c r="K179" s="28"/>
      <c r="L179" s="108"/>
      <c r="M179" s="116"/>
      <c r="N179" s="100"/>
      <c r="O179" s="7"/>
      <c r="P179" s="7"/>
      <c r="Q179" s="7"/>
      <c r="R179" s="7"/>
      <c r="S179" s="7"/>
      <c r="T179" s="7"/>
      <c r="U179" s="7"/>
      <c r="V179" s="7"/>
      <c r="W179" s="7"/>
      <c r="X179" s="7"/>
      <c r="Y179" s="7"/>
      <c r="Z179" s="7"/>
    </row>
    <row r="180" spans="1:26" ht="15.75">
      <c r="A180" s="115"/>
      <c r="B180" s="114" t="s">
        <v>131</v>
      </c>
      <c r="C180" s="67"/>
      <c r="D180" s="102"/>
      <c r="E180" s="102"/>
      <c r="F180" s="102"/>
      <c r="G180" s="28"/>
      <c r="H180" s="28"/>
      <c r="I180" s="28"/>
      <c r="J180" s="117" t="s">
        <v>182</v>
      </c>
      <c r="K180" s="28"/>
      <c r="L180" s="108"/>
      <c r="M180" s="116"/>
      <c r="N180" s="100"/>
      <c r="O180" s="7"/>
      <c r="P180" s="7"/>
      <c r="Q180" s="7"/>
      <c r="R180" s="7"/>
      <c r="S180" s="7"/>
      <c r="T180" s="7"/>
      <c r="U180" s="7"/>
      <c r="V180" s="7"/>
      <c r="W180" s="7"/>
      <c r="X180" s="7"/>
      <c r="Y180" s="7"/>
      <c r="Z180" s="7"/>
    </row>
    <row r="181" spans="1:26" ht="15.75">
      <c r="A181" s="115"/>
      <c r="B181" s="102" t="s">
        <v>132</v>
      </c>
      <c r="C181" s="67"/>
      <c r="D181" s="102"/>
      <c r="E181" s="102"/>
      <c r="F181" s="102"/>
      <c r="G181" s="28"/>
      <c r="H181" s="28"/>
      <c r="I181" s="28"/>
      <c r="J181" s="117" t="s">
        <v>182</v>
      </c>
      <c r="K181" s="28"/>
      <c r="L181" s="108"/>
      <c r="M181" s="116"/>
      <c r="N181" s="100"/>
      <c r="O181" s="7"/>
      <c r="P181" s="7"/>
      <c r="Q181" s="7"/>
      <c r="R181" s="7"/>
      <c r="S181" s="7"/>
      <c r="T181" s="7"/>
      <c r="U181" s="7"/>
      <c r="V181" s="7"/>
      <c r="W181" s="7"/>
      <c r="X181" s="7"/>
      <c r="Y181" s="7"/>
      <c r="Z181" s="7"/>
    </row>
    <row r="182" spans="1:26" ht="15.75">
      <c r="A182" s="112"/>
      <c r="B182" s="102" t="s">
        <v>133</v>
      </c>
      <c r="C182" s="67"/>
      <c r="D182" s="118"/>
      <c r="E182" s="118"/>
      <c r="F182" s="119"/>
      <c r="G182" s="28"/>
      <c r="H182" s="28"/>
      <c r="I182" s="28"/>
      <c r="J182" s="117" t="s">
        <v>182</v>
      </c>
      <c r="K182" s="28"/>
      <c r="L182" s="108"/>
      <c r="M182" s="116"/>
      <c r="N182" s="100"/>
      <c r="O182" s="7"/>
      <c r="P182" s="7"/>
      <c r="Q182" s="7"/>
      <c r="R182" s="7"/>
      <c r="S182" s="7"/>
      <c r="T182" s="7"/>
      <c r="U182" s="7"/>
      <c r="V182" s="7"/>
      <c r="W182" s="7"/>
      <c r="X182" s="7"/>
      <c r="Y182" s="7"/>
      <c r="Z182" s="7"/>
    </row>
    <row r="183" spans="1:26" ht="15.75">
      <c r="A183" s="112"/>
      <c r="B183" s="102" t="s">
        <v>134</v>
      </c>
      <c r="C183" s="67"/>
      <c r="D183" s="118"/>
      <c r="E183" s="118"/>
      <c r="F183" s="119"/>
      <c r="G183" s="28"/>
      <c r="H183" s="28"/>
      <c r="I183" s="28"/>
      <c r="J183" s="117" t="s">
        <v>182</v>
      </c>
      <c r="K183" s="28"/>
      <c r="L183" s="108"/>
      <c r="M183" s="116"/>
      <c r="N183" s="100"/>
      <c r="O183" s="7"/>
      <c r="P183" s="7"/>
      <c r="Q183" s="7"/>
      <c r="R183" s="7"/>
      <c r="S183" s="7"/>
      <c r="T183" s="7"/>
      <c r="U183" s="7"/>
      <c r="V183" s="7"/>
      <c r="W183" s="7"/>
      <c r="X183" s="7"/>
      <c r="Y183" s="7"/>
      <c r="Z183" s="7"/>
    </row>
    <row r="184" spans="1:26" ht="15.75">
      <c r="A184" s="112"/>
      <c r="B184" s="102"/>
      <c r="C184" s="67"/>
      <c r="D184" s="120"/>
      <c r="E184" s="118"/>
      <c r="F184" s="119"/>
      <c r="G184" s="28"/>
      <c r="H184" s="28"/>
      <c r="I184" s="28"/>
      <c r="J184" s="117"/>
      <c r="K184" s="28"/>
      <c r="L184" s="108"/>
      <c r="M184" s="116"/>
      <c r="N184" s="100"/>
      <c r="O184" s="7"/>
      <c r="P184" s="7"/>
      <c r="Q184" s="7"/>
      <c r="R184" s="7"/>
      <c r="S184" s="7"/>
      <c r="T184" s="7"/>
      <c r="U184" s="7"/>
      <c r="V184" s="7"/>
      <c r="W184" s="7"/>
      <c r="X184" s="7"/>
      <c r="Y184" s="7"/>
      <c r="Z184" s="7"/>
    </row>
    <row r="185" spans="1:26" ht="15.75">
      <c r="A185" s="112"/>
      <c r="B185" s="102" t="s">
        <v>135</v>
      </c>
      <c r="C185" s="67"/>
      <c r="D185" s="120"/>
      <c r="E185" s="118"/>
      <c r="F185" s="119"/>
      <c r="G185" s="28"/>
      <c r="H185" s="35" t="s">
        <v>173</v>
      </c>
      <c r="I185" s="35" t="s">
        <v>174</v>
      </c>
      <c r="J185" s="121" t="s">
        <v>183</v>
      </c>
      <c r="K185" s="35" t="s">
        <v>174</v>
      </c>
      <c r="L185" s="108"/>
      <c r="M185" s="116"/>
      <c r="N185" s="100"/>
      <c r="O185" s="7"/>
      <c r="P185" s="7"/>
      <c r="Q185" s="7"/>
      <c r="R185" s="7"/>
      <c r="S185" s="7"/>
      <c r="T185" s="7"/>
      <c r="U185" s="7"/>
      <c r="V185" s="7"/>
      <c r="W185" s="7"/>
      <c r="X185" s="7"/>
      <c r="Y185" s="7"/>
      <c r="Z185" s="7"/>
    </row>
    <row r="186" spans="1:26" ht="15.75">
      <c r="A186" s="8"/>
      <c r="B186" s="17" t="s">
        <v>136</v>
      </c>
      <c r="C186" s="20"/>
      <c r="D186" s="110"/>
      <c r="E186" s="20"/>
      <c r="F186" s="110"/>
      <c r="G186" s="20"/>
      <c r="H186" s="110">
        <v>42434</v>
      </c>
      <c r="I186" s="20">
        <f>H186/$H$191</f>
        <v>0.6627205997188818</v>
      </c>
      <c r="J186" s="110">
        <v>211786</v>
      </c>
      <c r="K186" s="20">
        <f>J186/$J$191</f>
        <v>0.6364986055010579</v>
      </c>
      <c r="L186" s="18"/>
      <c r="M186" s="122"/>
      <c r="N186" s="100"/>
      <c r="O186" s="7"/>
      <c r="P186" s="7"/>
      <c r="Q186" s="7"/>
      <c r="R186" s="7"/>
      <c r="S186" s="7"/>
      <c r="T186" s="7"/>
      <c r="U186" s="7"/>
      <c r="V186" s="7"/>
      <c r="W186" s="7"/>
      <c r="X186" s="7"/>
      <c r="Y186" s="7"/>
      <c r="Z186" s="7"/>
    </row>
    <row r="187" spans="1:26" ht="15.75">
      <c r="A187" s="27"/>
      <c r="B187" s="67" t="s">
        <v>137</v>
      </c>
      <c r="C187" s="123"/>
      <c r="D187" s="67"/>
      <c r="E187" s="123"/>
      <c r="F187" s="28"/>
      <c r="G187" s="123"/>
      <c r="H187" s="67">
        <v>2581</v>
      </c>
      <c r="I187" s="123">
        <f>H187/$H$191</f>
        <v>0.04030923004841481</v>
      </c>
      <c r="J187" s="66">
        <v>12149</v>
      </c>
      <c r="K187" s="124">
        <f>J187/$J$191</f>
        <v>0.036512430275052896</v>
      </c>
      <c r="L187" s="108"/>
      <c r="M187" s="116"/>
      <c r="N187" s="100"/>
      <c r="O187" s="7"/>
      <c r="P187" s="7"/>
      <c r="Q187" s="7"/>
      <c r="R187" s="7"/>
      <c r="S187" s="7"/>
      <c r="T187" s="7"/>
      <c r="U187" s="7"/>
      <c r="V187" s="7"/>
      <c r="W187" s="7"/>
      <c r="X187" s="7"/>
      <c r="Y187" s="7"/>
      <c r="Z187" s="7"/>
    </row>
    <row r="188" spans="1:26" ht="15.75">
      <c r="A188" s="27"/>
      <c r="B188" s="67" t="s">
        <v>138</v>
      </c>
      <c r="C188" s="123"/>
      <c r="D188" s="67"/>
      <c r="E188" s="123"/>
      <c r="F188" s="28"/>
      <c r="G188" s="125"/>
      <c r="H188" s="67">
        <v>1622</v>
      </c>
      <c r="I188" s="123">
        <f>H188/$H$191</f>
        <v>0.025331875683273466</v>
      </c>
      <c r="J188" s="66">
        <v>7817</v>
      </c>
      <c r="K188" s="124">
        <f>J188/$J$191</f>
        <v>0.023493099634545104</v>
      </c>
      <c r="L188" s="108"/>
      <c r="M188" s="116"/>
      <c r="N188" s="100"/>
      <c r="O188" s="7"/>
      <c r="P188" s="7"/>
      <c r="Q188" s="7"/>
      <c r="R188" s="7"/>
      <c r="S188" s="7"/>
      <c r="T188" s="7"/>
      <c r="U188" s="7"/>
      <c r="V188" s="7"/>
      <c r="W188" s="7"/>
      <c r="X188" s="7"/>
      <c r="Y188" s="7"/>
      <c r="Z188" s="7"/>
    </row>
    <row r="189" spans="1:26" ht="15.75">
      <c r="A189" s="27"/>
      <c r="B189" s="67" t="s">
        <v>139</v>
      </c>
      <c r="C189" s="123"/>
      <c r="D189" s="67"/>
      <c r="E189" s="123"/>
      <c r="F189" s="28"/>
      <c r="G189" s="125"/>
      <c r="H189" s="67">
        <v>17393</v>
      </c>
      <c r="I189" s="123">
        <f>H189/$H$191</f>
        <v>0.27163829454942995</v>
      </c>
      <c r="J189" s="66">
        <f>6723+94261</f>
        <v>100984</v>
      </c>
      <c r="K189" s="124">
        <f>J189/$J$191</f>
        <v>0.3034958645893441</v>
      </c>
      <c r="L189" s="108"/>
      <c r="M189" s="116"/>
      <c r="N189" s="100"/>
      <c r="O189" s="7"/>
      <c r="P189" s="7"/>
      <c r="Q189" s="7"/>
      <c r="R189" s="7"/>
      <c r="S189" s="7"/>
      <c r="T189" s="7"/>
      <c r="U189" s="7"/>
      <c r="V189" s="7"/>
      <c r="W189" s="7"/>
      <c r="X189" s="7"/>
      <c r="Y189" s="7"/>
      <c r="Z189" s="7"/>
    </row>
    <row r="190" spans="1:26" ht="15.75">
      <c r="A190" s="27"/>
      <c r="B190" s="67" t="s">
        <v>140</v>
      </c>
      <c r="C190" s="123"/>
      <c r="D190" s="67"/>
      <c r="E190" s="123"/>
      <c r="F190" s="28"/>
      <c r="G190" s="125"/>
      <c r="H190" s="67"/>
      <c r="I190" s="123"/>
      <c r="J190" s="66">
        <v>0</v>
      </c>
      <c r="K190" s="124">
        <f>J190/$J$191</f>
        <v>0</v>
      </c>
      <c r="L190" s="108"/>
      <c r="M190" s="116"/>
      <c r="N190" s="100"/>
      <c r="O190" s="7"/>
      <c r="P190" s="7"/>
      <c r="Q190" s="7"/>
      <c r="R190" s="7"/>
      <c r="S190" s="7"/>
      <c r="T190" s="7"/>
      <c r="U190" s="7"/>
      <c r="V190" s="7"/>
      <c r="W190" s="7"/>
      <c r="X190" s="7"/>
      <c r="Y190" s="7"/>
      <c r="Z190" s="7"/>
    </row>
    <row r="191" spans="1:26" ht="15.75">
      <c r="A191" s="27"/>
      <c r="B191" s="67"/>
      <c r="C191" s="126"/>
      <c r="D191" s="113"/>
      <c r="E191" s="126"/>
      <c r="F191" s="28"/>
      <c r="G191" s="126"/>
      <c r="H191" s="113">
        <f>SUM(H186:H189)</f>
        <v>64030</v>
      </c>
      <c r="I191" s="126">
        <f>SUM(I186:I189)</f>
        <v>1</v>
      </c>
      <c r="J191" s="66">
        <f>SUM(J186:J190)</f>
        <v>332736</v>
      </c>
      <c r="K191" s="124">
        <f>SUM(K186:K190)</f>
        <v>1</v>
      </c>
      <c r="L191" s="108"/>
      <c r="M191" s="116"/>
      <c r="N191" s="100"/>
      <c r="O191" s="7"/>
      <c r="P191" s="7"/>
      <c r="Q191" s="7"/>
      <c r="R191" s="7"/>
      <c r="S191" s="7"/>
      <c r="T191" s="7"/>
      <c r="U191" s="7"/>
      <c r="V191" s="7"/>
      <c r="W191" s="7"/>
      <c r="X191" s="7"/>
      <c r="Y191" s="7"/>
      <c r="Z191" s="7"/>
    </row>
    <row r="192" spans="1:26" ht="15.75">
      <c r="A192" s="27"/>
      <c r="B192" s="28" t="s">
        <v>141</v>
      </c>
      <c r="C192" s="28"/>
      <c r="D192" s="35" t="s">
        <v>154</v>
      </c>
      <c r="E192" s="28"/>
      <c r="F192" s="28" t="s">
        <v>163</v>
      </c>
      <c r="G192" s="28"/>
      <c r="H192" s="65"/>
      <c r="I192" s="124"/>
      <c r="J192" s="66"/>
      <c r="K192" s="124"/>
      <c r="L192" s="108"/>
      <c r="M192" s="28"/>
      <c r="N192" s="100"/>
      <c r="O192" s="7"/>
      <c r="P192" s="7"/>
      <c r="Q192" s="7"/>
      <c r="R192" s="7"/>
      <c r="S192" s="7"/>
      <c r="T192" s="7"/>
      <c r="U192" s="7"/>
      <c r="V192" s="7"/>
      <c r="W192" s="7"/>
      <c r="X192" s="7"/>
      <c r="Y192" s="7"/>
      <c r="Z192" s="7"/>
    </row>
    <row r="193" spans="1:26" ht="15.75">
      <c r="A193" s="27"/>
      <c r="B193" s="28"/>
      <c r="C193" s="28"/>
      <c r="D193" s="35"/>
      <c r="E193" s="28"/>
      <c r="F193" s="28"/>
      <c r="G193" s="28"/>
      <c r="H193" s="65"/>
      <c r="I193" s="124"/>
      <c r="J193" s="66"/>
      <c r="K193" s="124"/>
      <c r="L193" s="108"/>
      <c r="M193" s="28"/>
      <c r="N193" s="100"/>
      <c r="O193" s="7"/>
      <c r="P193" s="7"/>
      <c r="Q193" s="7"/>
      <c r="R193" s="7"/>
      <c r="S193" s="7"/>
      <c r="T193" s="7"/>
      <c r="U193" s="7"/>
      <c r="V193" s="7"/>
      <c r="W193" s="7"/>
      <c r="X193" s="7"/>
      <c r="Y193" s="7"/>
      <c r="Z193" s="7"/>
    </row>
    <row r="194" spans="1:26" ht="15.75">
      <c r="A194" s="8"/>
      <c r="B194" s="10"/>
      <c r="C194" s="10"/>
      <c r="D194" s="21"/>
      <c r="E194" s="10"/>
      <c r="F194" s="10"/>
      <c r="G194" s="10"/>
      <c r="H194" s="68"/>
      <c r="I194" s="127"/>
      <c r="J194" s="128"/>
      <c r="K194" s="127"/>
      <c r="L194" s="93"/>
      <c r="M194" s="10"/>
      <c r="N194" s="100"/>
      <c r="O194" s="7"/>
      <c r="P194" s="7"/>
      <c r="Q194" s="7"/>
      <c r="R194" s="7"/>
      <c r="S194" s="7"/>
      <c r="T194" s="7"/>
      <c r="U194" s="7"/>
      <c r="V194" s="7"/>
      <c r="W194" s="7"/>
      <c r="X194" s="7"/>
      <c r="Y194" s="7"/>
      <c r="Z194" s="7"/>
    </row>
    <row r="195" spans="1:26" ht="15.75">
      <c r="A195" s="129"/>
      <c r="B195" s="17" t="s">
        <v>142</v>
      </c>
      <c r="C195" s="130"/>
      <c r="D195" s="20" t="s">
        <v>155</v>
      </c>
      <c r="E195" s="18"/>
      <c r="F195" s="17" t="s">
        <v>164</v>
      </c>
      <c r="G195" s="131"/>
      <c r="H195" s="131"/>
      <c r="I195" s="131"/>
      <c r="J195" s="132"/>
      <c r="K195" s="15"/>
      <c r="L195" s="15"/>
      <c r="M195" s="15"/>
      <c r="N195" s="133"/>
      <c r="O195" s="134"/>
      <c r="P195" s="134"/>
      <c r="Q195" s="134"/>
      <c r="R195" s="134"/>
      <c r="S195" s="7"/>
      <c r="T195" s="7"/>
      <c r="U195" s="7"/>
      <c r="V195" s="7"/>
      <c r="W195" s="7"/>
      <c r="X195" s="7"/>
      <c r="Y195" s="7"/>
      <c r="Z195" s="7"/>
    </row>
    <row r="196" spans="1:26" ht="15.75">
      <c r="A196" s="129"/>
      <c r="B196" s="16" t="s">
        <v>143</v>
      </c>
      <c r="C196" s="135"/>
      <c r="D196" s="136" t="s">
        <v>156</v>
      </c>
      <c r="E196" s="16"/>
      <c r="F196" s="16" t="s">
        <v>165</v>
      </c>
      <c r="G196" s="135"/>
      <c r="H196" s="135"/>
      <c r="I196" s="15"/>
      <c r="J196" s="15"/>
      <c r="K196" s="15"/>
      <c r="L196" s="15"/>
      <c r="M196" s="15"/>
      <c r="N196" s="133"/>
      <c r="O196" s="134"/>
      <c r="P196" s="134"/>
      <c r="Q196" s="134"/>
      <c r="R196" s="134"/>
      <c r="S196" s="7"/>
      <c r="T196" s="7"/>
      <c r="U196" s="7"/>
      <c r="V196" s="7"/>
      <c r="W196" s="7"/>
      <c r="X196" s="7"/>
      <c r="Y196" s="7"/>
      <c r="Z196" s="7"/>
    </row>
    <row r="197" spans="1:26" ht="15.75">
      <c r="A197" s="129"/>
      <c r="B197" s="16"/>
      <c r="C197" s="135"/>
      <c r="D197" s="136"/>
      <c r="E197" s="16"/>
      <c r="F197" s="16"/>
      <c r="G197" s="135"/>
      <c r="H197" s="135"/>
      <c r="I197" s="15"/>
      <c r="J197" s="15"/>
      <c r="K197" s="15"/>
      <c r="L197" s="15"/>
      <c r="M197" s="15"/>
      <c r="N197" s="133"/>
      <c r="O197" s="134"/>
      <c r="P197" s="134"/>
      <c r="Q197" s="134"/>
      <c r="R197" s="134"/>
      <c r="S197" s="7"/>
      <c r="T197" s="7"/>
      <c r="U197" s="7"/>
      <c r="V197" s="7"/>
      <c r="W197" s="7"/>
      <c r="X197" s="7"/>
      <c r="Y197" s="7"/>
      <c r="Z197" s="7"/>
    </row>
    <row r="198" spans="1:26" ht="15">
      <c r="A198" s="129"/>
      <c r="B198" s="15"/>
      <c r="C198" s="15"/>
      <c r="D198" s="15"/>
      <c r="E198" s="15"/>
      <c r="F198" s="15"/>
      <c r="G198" s="15"/>
      <c r="H198" s="15"/>
      <c r="I198" s="15"/>
      <c r="J198" s="15"/>
      <c r="K198" s="15"/>
      <c r="L198" s="15"/>
      <c r="M198" s="15"/>
      <c r="N198" s="133"/>
      <c r="O198" s="134"/>
      <c r="P198" s="134"/>
      <c r="Q198" s="134"/>
      <c r="R198" s="134"/>
      <c r="S198" s="7"/>
      <c r="T198" s="7"/>
      <c r="U198" s="7"/>
      <c r="V198" s="7"/>
      <c r="W198" s="7"/>
      <c r="X198" s="7"/>
      <c r="Y198" s="7"/>
      <c r="Z198" s="7"/>
    </row>
    <row r="199" spans="1:26" ht="15">
      <c r="A199" s="137"/>
      <c r="B199" s="138"/>
      <c r="C199" s="138"/>
      <c r="D199" s="138"/>
      <c r="E199" s="138"/>
      <c r="F199" s="138"/>
      <c r="G199" s="138"/>
      <c r="H199" s="138"/>
      <c r="I199" s="138"/>
      <c r="J199" s="138"/>
      <c r="K199" s="138"/>
      <c r="L199" s="138"/>
      <c r="M199" s="138"/>
      <c r="N199" s="139"/>
      <c r="O199" s="140"/>
      <c r="P199" s="140"/>
      <c r="Q199" s="140"/>
      <c r="R199" s="140"/>
      <c r="S199" s="140"/>
      <c r="T199" s="140"/>
      <c r="U199" s="140"/>
      <c r="V199" s="140"/>
      <c r="W199" s="140"/>
      <c r="X199" s="140"/>
      <c r="Y199" s="140"/>
      <c r="Z199" s="140"/>
    </row>
    <row r="200" spans="1:26" ht="15">
      <c r="A200" s="141"/>
      <c r="B200" s="141"/>
      <c r="C200" s="141"/>
      <c r="D200" s="141"/>
      <c r="E200" s="141"/>
      <c r="F200" s="141"/>
      <c r="G200" s="141"/>
      <c r="H200" s="141"/>
      <c r="I200" s="141"/>
      <c r="J200" s="141"/>
      <c r="K200" s="141"/>
      <c r="L200" s="141"/>
      <c r="M200" s="141"/>
      <c r="N200" s="140"/>
      <c r="O200" s="140"/>
      <c r="P200" s="140"/>
      <c r="Q200" s="140"/>
      <c r="R200" s="140"/>
      <c r="S200" s="140"/>
      <c r="T200" s="140"/>
      <c r="U200" s="140"/>
      <c r="V200" s="140"/>
      <c r="W200" s="140"/>
      <c r="X200" s="140"/>
      <c r="Y200" s="140"/>
      <c r="Z200" s="140"/>
    </row>
  </sheetData>
  <printOptions/>
  <pageMargins left="0.25" right="0.41388888888888886" top="0.25" bottom="0.34375" header="0" footer="0"/>
  <pageSetup orientation="landscape" paperSize="9" scale="63"/>
  <headerFooter alignWithMargins="0">
    <oddFooter>&amp;LFFP3 INVESTOR REPORT QRT END SEPTEMBER 2001
</oddFooter>
  </headerFooter>
  <rowBreaks count="3" manualBreakCount="3">
    <brk id="44" min="104" max="158" man="1"/>
    <brk id="65534" max="0" man="1"/>
    <brk id="0" min="1" max="5726" man="1"/>
  </rowBreaks>
</worksheet>
</file>

<file path=xl/worksheets/sheet10.xml><?xml version="1.0" encoding="utf-8"?>
<worksheet xmlns="http://schemas.openxmlformats.org/spreadsheetml/2006/main" xmlns:r="http://schemas.openxmlformats.org/officeDocument/2006/relationships">
  <dimension ref="A1:N201"/>
  <sheetViews>
    <sheetView showOutlineSymbols="0" zoomScale="87" zoomScaleNormal="87" workbookViewId="0" topLeftCell="I1">
      <selection activeCell="N1" sqref="N1"/>
    </sheetView>
  </sheetViews>
  <sheetFormatPr defaultColWidth="8.88671875" defaultRowHeight="15"/>
  <cols>
    <col min="1" max="1" width="3.6640625" style="1" customWidth="1"/>
    <col min="2" max="2" width="49.6640625" style="1" customWidth="1"/>
    <col min="3" max="3" width="12.6640625" style="1" customWidth="1"/>
    <col min="4" max="4" width="14.6640625" style="1" customWidth="1"/>
    <col min="5" max="5" width="4.6640625" style="1" customWidth="1"/>
    <col min="6" max="6" width="14.6640625" style="1" customWidth="1"/>
    <col min="7" max="7" width="7.6640625" style="1" customWidth="1"/>
    <col min="8" max="8" width="13.6640625" style="1" customWidth="1"/>
    <col min="9" max="9" width="6.6640625" style="1" customWidth="1"/>
    <col min="10" max="10" width="13.6640625" style="1" customWidth="1"/>
    <col min="11" max="11" width="6.6640625" style="1" customWidth="1"/>
    <col min="12" max="12" width="14.6640625" style="1" customWidth="1"/>
    <col min="13" max="13" width="21.6640625" style="1" customWidth="1"/>
    <col min="14" max="16384" width="9.6640625" style="1" customWidth="1"/>
  </cols>
  <sheetData>
    <row r="1" spans="1:14" ht="20.25">
      <c r="A1" s="2"/>
      <c r="B1" s="3" t="s">
        <v>0</v>
      </c>
      <c r="C1" s="4"/>
      <c r="D1" s="5"/>
      <c r="E1" s="5"/>
      <c r="F1" s="5"/>
      <c r="G1" s="5"/>
      <c r="H1" s="5"/>
      <c r="I1" s="5"/>
      <c r="J1" s="5"/>
      <c r="K1" s="5"/>
      <c r="L1" s="5"/>
      <c r="M1" s="5"/>
      <c r="N1" s="142"/>
    </row>
    <row r="2" spans="1:14" ht="15.75">
      <c r="A2" s="8"/>
      <c r="B2" s="9"/>
      <c r="C2" s="9"/>
      <c r="D2" s="10"/>
      <c r="E2" s="10"/>
      <c r="F2" s="10"/>
      <c r="G2" s="10"/>
      <c r="H2" s="10"/>
      <c r="I2" s="10"/>
      <c r="J2" s="10"/>
      <c r="K2" s="10"/>
      <c r="L2" s="10"/>
      <c r="M2" s="10"/>
      <c r="N2" s="142"/>
    </row>
    <row r="3" spans="1:14" ht="15.75">
      <c r="A3" s="11"/>
      <c r="B3" s="12" t="s">
        <v>1</v>
      </c>
      <c r="C3" s="10"/>
      <c r="D3" s="10"/>
      <c r="E3" s="10"/>
      <c r="F3" s="10"/>
      <c r="G3" s="10"/>
      <c r="H3" s="10"/>
      <c r="I3" s="10"/>
      <c r="J3" s="10"/>
      <c r="K3" s="10"/>
      <c r="L3" s="10"/>
      <c r="M3" s="10"/>
      <c r="N3" s="142"/>
    </row>
    <row r="4" spans="1:14" ht="15.75">
      <c r="A4" s="8"/>
      <c r="B4" s="9"/>
      <c r="C4" s="9"/>
      <c r="D4" s="10"/>
      <c r="E4" s="10"/>
      <c r="F4" s="10"/>
      <c r="G4" s="10"/>
      <c r="H4" s="10"/>
      <c r="I4" s="10"/>
      <c r="J4" s="10"/>
      <c r="K4" s="10"/>
      <c r="L4" s="10"/>
      <c r="M4" s="10"/>
      <c r="N4" s="142"/>
    </row>
    <row r="5" spans="1:14" ht="15.75">
      <c r="A5" s="8"/>
      <c r="B5" s="13" t="s">
        <v>2</v>
      </c>
      <c r="C5" s="14"/>
      <c r="D5" s="10"/>
      <c r="E5" s="10"/>
      <c r="F5" s="10"/>
      <c r="G5" s="10"/>
      <c r="H5" s="10"/>
      <c r="I5" s="10"/>
      <c r="J5" s="10"/>
      <c r="K5" s="10"/>
      <c r="L5" s="10"/>
      <c r="M5" s="10"/>
      <c r="N5" s="142"/>
    </row>
    <row r="6" spans="1:14" ht="15.75">
      <c r="A6" s="8"/>
      <c r="B6" s="13" t="s">
        <v>3</v>
      </c>
      <c r="C6" s="14"/>
      <c r="D6" s="10"/>
      <c r="E6" s="10"/>
      <c r="F6" s="10"/>
      <c r="G6" s="10"/>
      <c r="H6" s="10"/>
      <c r="I6" s="10"/>
      <c r="J6" s="10"/>
      <c r="K6" s="10"/>
      <c r="L6" s="10"/>
      <c r="M6" s="10"/>
      <c r="N6" s="142"/>
    </row>
    <row r="7" spans="1:14" ht="15.75">
      <c r="A7" s="8"/>
      <c r="B7" s="13" t="s">
        <v>4</v>
      </c>
      <c r="C7" s="14"/>
      <c r="D7" s="10"/>
      <c r="E7" s="10"/>
      <c r="F7" s="10"/>
      <c r="G7" s="10"/>
      <c r="H7" s="10"/>
      <c r="I7" s="10"/>
      <c r="J7" s="10"/>
      <c r="K7" s="10"/>
      <c r="L7" s="10"/>
      <c r="M7" s="10"/>
      <c r="N7" s="142"/>
    </row>
    <row r="8" spans="1:14" ht="15.75">
      <c r="A8" s="8"/>
      <c r="B8" s="15"/>
      <c r="C8" s="14"/>
      <c r="D8" s="10"/>
      <c r="E8" s="10"/>
      <c r="F8" s="10"/>
      <c r="G8" s="10"/>
      <c r="H8" s="10"/>
      <c r="I8" s="10"/>
      <c r="J8" s="10"/>
      <c r="K8" s="10"/>
      <c r="L8" s="10"/>
      <c r="M8" s="10"/>
      <c r="N8" s="142"/>
    </row>
    <row r="9" spans="1:14" ht="15.75">
      <c r="A9" s="8"/>
      <c r="B9" s="14"/>
      <c r="C9" s="14"/>
      <c r="D9" s="16"/>
      <c r="E9" s="16"/>
      <c r="F9" s="10"/>
      <c r="G9" s="10"/>
      <c r="H9" s="10"/>
      <c r="I9" s="10"/>
      <c r="J9" s="10"/>
      <c r="K9" s="10"/>
      <c r="L9" s="10"/>
      <c r="M9" s="10"/>
      <c r="N9" s="142"/>
    </row>
    <row r="10" spans="1:14" ht="15.75">
      <c r="A10" s="8"/>
      <c r="B10" s="16" t="s">
        <v>5</v>
      </c>
      <c r="C10" s="16"/>
      <c r="D10" s="10"/>
      <c r="E10" s="10"/>
      <c r="F10" s="10"/>
      <c r="G10" s="10"/>
      <c r="H10" s="10"/>
      <c r="I10" s="10"/>
      <c r="J10" s="10"/>
      <c r="K10" s="10"/>
      <c r="L10" s="10"/>
      <c r="M10" s="10"/>
      <c r="N10" s="142"/>
    </row>
    <row r="11" spans="1:14" ht="15.75">
      <c r="A11" s="8"/>
      <c r="B11" s="16"/>
      <c r="C11" s="16"/>
      <c r="D11" s="10"/>
      <c r="E11" s="10"/>
      <c r="F11" s="10"/>
      <c r="G11" s="10"/>
      <c r="H11" s="10"/>
      <c r="I11" s="10"/>
      <c r="J11" s="10"/>
      <c r="K11" s="10"/>
      <c r="L11" s="10"/>
      <c r="M11" s="10"/>
      <c r="N11" s="142"/>
    </row>
    <row r="12" spans="1:14" ht="15.75">
      <c r="A12" s="2"/>
      <c r="B12" s="5"/>
      <c r="C12" s="5"/>
      <c r="D12" s="5"/>
      <c r="E12" s="5"/>
      <c r="F12" s="5"/>
      <c r="G12" s="5"/>
      <c r="H12" s="5"/>
      <c r="I12" s="5"/>
      <c r="J12" s="5"/>
      <c r="K12" s="5"/>
      <c r="L12" s="5"/>
      <c r="M12" s="5"/>
      <c r="N12" s="142"/>
    </row>
    <row r="13" spans="1:14" ht="15.75">
      <c r="A13" s="8"/>
      <c r="B13" s="17" t="s">
        <v>6</v>
      </c>
      <c r="C13" s="17"/>
      <c r="D13" s="18"/>
      <c r="E13" s="18"/>
      <c r="F13" s="18"/>
      <c r="G13" s="18"/>
      <c r="H13" s="18"/>
      <c r="I13" s="18"/>
      <c r="J13" s="18"/>
      <c r="K13" s="18"/>
      <c r="L13" s="19" t="s">
        <v>185</v>
      </c>
      <c r="M13" s="10"/>
      <c r="N13" s="142"/>
    </row>
    <row r="14" spans="1:14" ht="15.75">
      <c r="A14" s="8"/>
      <c r="B14" s="17" t="s">
        <v>206</v>
      </c>
      <c r="C14" s="17"/>
      <c r="D14" s="18"/>
      <c r="E14" s="18"/>
      <c r="F14" s="17" t="s">
        <v>209</v>
      </c>
      <c r="G14" s="145">
        <v>0.926</v>
      </c>
      <c r="H14" s="20" t="s">
        <v>210</v>
      </c>
      <c r="I14" s="146">
        <v>0.0298</v>
      </c>
      <c r="J14" s="20" t="s">
        <v>211</v>
      </c>
      <c r="K14" s="146">
        <v>0.0443</v>
      </c>
      <c r="L14" s="19"/>
      <c r="M14" s="18"/>
      <c r="N14" s="142"/>
    </row>
    <row r="15" spans="1:14" ht="15.75">
      <c r="A15" s="8"/>
      <c r="B15" s="17" t="s">
        <v>207</v>
      </c>
      <c r="C15" s="17"/>
      <c r="D15" s="18"/>
      <c r="E15" s="18"/>
      <c r="F15" s="17" t="s">
        <v>209</v>
      </c>
      <c r="G15" s="145">
        <v>0.37</v>
      </c>
      <c r="H15" s="20" t="s">
        <v>210</v>
      </c>
      <c r="I15" s="146">
        <v>0.52</v>
      </c>
      <c r="J15" s="20" t="s">
        <v>211</v>
      </c>
      <c r="K15" s="146">
        <v>0.11</v>
      </c>
      <c r="L15" s="19"/>
      <c r="M15" s="18"/>
      <c r="N15" s="142"/>
    </row>
    <row r="16" spans="1:14" ht="15.75">
      <c r="A16" s="8"/>
      <c r="B16" s="17" t="s">
        <v>7</v>
      </c>
      <c r="C16" s="17"/>
      <c r="D16" s="18"/>
      <c r="E16" s="18"/>
      <c r="F16" s="18"/>
      <c r="G16" s="18"/>
      <c r="H16" s="18"/>
      <c r="I16" s="18"/>
      <c r="J16" s="18"/>
      <c r="K16" s="18"/>
      <c r="L16" s="20" t="s">
        <v>186</v>
      </c>
      <c r="M16" s="10"/>
      <c r="N16" s="142"/>
    </row>
    <row r="17" spans="1:14" ht="15.75">
      <c r="A17" s="8"/>
      <c r="B17" s="17" t="s">
        <v>8</v>
      </c>
      <c r="C17" s="17"/>
      <c r="D17" s="18"/>
      <c r="E17" s="18"/>
      <c r="F17" s="18"/>
      <c r="G17" s="18"/>
      <c r="H17" s="18"/>
      <c r="I17" s="18"/>
      <c r="J17" s="18"/>
      <c r="K17" s="18"/>
      <c r="L17" s="20" t="s">
        <v>215</v>
      </c>
      <c r="M17" s="10"/>
      <c r="N17" s="142"/>
    </row>
    <row r="18" spans="1:14" ht="15.75">
      <c r="A18" s="8"/>
      <c r="B18" s="10"/>
      <c r="C18" s="10"/>
      <c r="D18" s="10"/>
      <c r="E18" s="10"/>
      <c r="F18" s="10"/>
      <c r="G18" s="10"/>
      <c r="H18" s="10"/>
      <c r="I18" s="10"/>
      <c r="J18" s="10"/>
      <c r="K18" s="10"/>
      <c r="L18" s="21"/>
      <c r="M18" s="10"/>
      <c r="N18" s="142"/>
    </row>
    <row r="19" spans="1:14" ht="15.75">
      <c r="A19" s="8"/>
      <c r="B19" s="22" t="s">
        <v>9</v>
      </c>
      <c r="C19" s="10"/>
      <c r="D19" s="10"/>
      <c r="E19" s="10"/>
      <c r="F19" s="10"/>
      <c r="G19" s="10"/>
      <c r="H19" s="10"/>
      <c r="I19" s="10"/>
      <c r="J19" s="21"/>
      <c r="K19" s="10"/>
      <c r="L19" s="15"/>
      <c r="M19" s="10"/>
      <c r="N19" s="142"/>
    </row>
    <row r="20" spans="1:14" ht="15.75">
      <c r="A20" s="8"/>
      <c r="B20" s="10"/>
      <c r="C20" s="10"/>
      <c r="D20" s="10"/>
      <c r="E20" s="10"/>
      <c r="F20" s="10"/>
      <c r="G20" s="10"/>
      <c r="H20" s="10"/>
      <c r="I20" s="10"/>
      <c r="J20" s="10"/>
      <c r="K20" s="10"/>
      <c r="L20" s="23"/>
      <c r="M20" s="10"/>
      <c r="N20" s="142"/>
    </row>
    <row r="21" spans="1:14" ht="15.75">
      <c r="A21" s="8"/>
      <c r="B21" s="10"/>
      <c r="C21" s="24" t="s">
        <v>144</v>
      </c>
      <c r="D21" s="25" t="s">
        <v>147</v>
      </c>
      <c r="E21" s="25"/>
      <c r="F21" s="25" t="s">
        <v>157</v>
      </c>
      <c r="G21" s="25"/>
      <c r="H21" s="25" t="s">
        <v>166</v>
      </c>
      <c r="I21" s="25"/>
      <c r="J21" s="26"/>
      <c r="K21" s="15"/>
      <c r="L21" s="15"/>
      <c r="M21" s="10"/>
      <c r="N21" s="142"/>
    </row>
    <row r="22" spans="1:14" ht="15.75">
      <c r="A22" s="27"/>
      <c r="B22" s="28" t="s">
        <v>10</v>
      </c>
      <c r="C22" s="29" t="s">
        <v>145</v>
      </c>
      <c r="D22" s="30" t="s">
        <v>148</v>
      </c>
      <c r="E22" s="30"/>
      <c r="F22" s="30" t="s">
        <v>158</v>
      </c>
      <c r="G22" s="30"/>
      <c r="H22" s="30" t="s">
        <v>167</v>
      </c>
      <c r="I22" s="30"/>
      <c r="J22" s="30"/>
      <c r="K22" s="31"/>
      <c r="L22" s="31"/>
      <c r="M22" s="28"/>
      <c r="N22" s="142"/>
    </row>
    <row r="23" spans="1:14" ht="15.75">
      <c r="A23" s="27"/>
      <c r="B23" s="32" t="s">
        <v>11</v>
      </c>
      <c r="C23" s="32"/>
      <c r="D23" s="33" t="s">
        <v>148</v>
      </c>
      <c r="E23" s="33"/>
      <c r="F23" s="33" t="s">
        <v>158</v>
      </c>
      <c r="G23" s="33"/>
      <c r="H23" s="33" t="s">
        <v>167</v>
      </c>
      <c r="I23" s="33"/>
      <c r="J23" s="33"/>
      <c r="K23" s="34"/>
      <c r="L23" s="31"/>
      <c r="M23" s="28"/>
      <c r="N23" s="142"/>
    </row>
    <row r="24" spans="1:14" ht="15.75">
      <c r="A24" s="27"/>
      <c r="B24" s="28" t="s">
        <v>12</v>
      </c>
      <c r="C24" s="28"/>
      <c r="D24" s="35" t="s">
        <v>149</v>
      </c>
      <c r="E24" s="30"/>
      <c r="F24" s="35" t="s">
        <v>159</v>
      </c>
      <c r="G24" s="30"/>
      <c r="H24" s="35" t="s">
        <v>168</v>
      </c>
      <c r="I24" s="30"/>
      <c r="J24" s="35"/>
      <c r="K24" s="31"/>
      <c r="L24" s="31"/>
      <c r="M24" s="28"/>
      <c r="N24" s="142"/>
    </row>
    <row r="25" spans="1:14" ht="15.75">
      <c r="A25" s="27"/>
      <c r="B25" s="28"/>
      <c r="C25" s="28"/>
      <c r="D25" s="28"/>
      <c r="E25" s="30"/>
      <c r="F25" s="30"/>
      <c r="G25" s="30"/>
      <c r="H25" s="30"/>
      <c r="I25" s="30"/>
      <c r="J25" s="30"/>
      <c r="K25" s="31"/>
      <c r="L25" s="31"/>
      <c r="M25" s="28"/>
      <c r="N25" s="142"/>
    </row>
    <row r="26" spans="1:14" ht="15.75">
      <c r="A26" s="27"/>
      <c r="B26" s="28" t="s">
        <v>13</v>
      </c>
      <c r="C26" s="28"/>
      <c r="D26" s="36">
        <v>210000</v>
      </c>
      <c r="E26" s="37"/>
      <c r="F26" s="36">
        <v>70000</v>
      </c>
      <c r="G26" s="36"/>
      <c r="H26" s="36">
        <v>20000</v>
      </c>
      <c r="I26" s="36"/>
      <c r="J26" s="36"/>
      <c r="K26" s="38"/>
      <c r="L26" s="36">
        <f>J26+H26+F26+D26</f>
        <v>300000</v>
      </c>
      <c r="M26" s="39"/>
      <c r="N26" s="142"/>
    </row>
    <row r="27" spans="1:14" ht="15.75">
      <c r="A27" s="27"/>
      <c r="B27" s="28" t="s">
        <v>14</v>
      </c>
      <c r="C27" s="147">
        <f>L26/L27</f>
        <v>1</v>
      </c>
      <c r="D27" s="36">
        <v>210000</v>
      </c>
      <c r="E27" s="37"/>
      <c r="F27" s="36">
        <v>70000</v>
      </c>
      <c r="G27" s="36"/>
      <c r="H27" s="36">
        <v>20000</v>
      </c>
      <c r="I27" s="41"/>
      <c r="J27" s="36"/>
      <c r="K27" s="38"/>
      <c r="L27" s="36">
        <f>J27+H27+F27+D27</f>
        <v>300000</v>
      </c>
      <c r="M27" s="39"/>
      <c r="N27" s="142"/>
    </row>
    <row r="28" spans="1:14" ht="15.75">
      <c r="A28" s="42"/>
      <c r="B28" s="32" t="s">
        <v>15</v>
      </c>
      <c r="C28" s="148">
        <v>0.745333</v>
      </c>
      <c r="D28" s="44">
        <f>210000*C28</f>
        <v>156519.93</v>
      </c>
      <c r="E28" s="45"/>
      <c r="F28" s="44">
        <v>70000</v>
      </c>
      <c r="G28" s="44"/>
      <c r="H28" s="44">
        <v>20000</v>
      </c>
      <c r="I28" s="44"/>
      <c r="J28" s="44"/>
      <c r="K28" s="46"/>
      <c r="L28" s="44">
        <f>J28+H28+F28+D28</f>
        <v>246519.93</v>
      </c>
      <c r="M28" s="28"/>
      <c r="N28" s="142"/>
    </row>
    <row r="29" spans="1:14" ht="15.75">
      <c r="A29" s="27"/>
      <c r="B29" s="28" t="s">
        <v>16</v>
      </c>
      <c r="C29" s="47"/>
      <c r="D29" s="35" t="s">
        <v>150</v>
      </c>
      <c r="E29" s="28"/>
      <c r="F29" s="35" t="s">
        <v>160</v>
      </c>
      <c r="G29" s="35"/>
      <c r="H29" s="35" t="s">
        <v>169</v>
      </c>
      <c r="I29" s="35"/>
      <c r="J29" s="35"/>
      <c r="K29" s="31"/>
      <c r="L29" s="31"/>
      <c r="M29" s="28"/>
      <c r="N29" s="142"/>
    </row>
    <row r="30" spans="1:14" ht="15.75">
      <c r="A30" s="27"/>
      <c r="B30" s="28" t="s">
        <v>17</v>
      </c>
      <c r="C30" s="47"/>
      <c r="D30" s="48">
        <v>0.0549391</v>
      </c>
      <c r="E30" s="49"/>
      <c r="F30" s="48">
        <v>0.0584391</v>
      </c>
      <c r="G30" s="48"/>
      <c r="H30" s="48">
        <v>0.0659391</v>
      </c>
      <c r="I30" s="50"/>
      <c r="J30" s="48"/>
      <c r="K30" s="31"/>
      <c r="L30" s="50">
        <f>SUMPRODUCT(D30:J30,D27:J27)/L27</f>
        <v>0.0564891</v>
      </c>
      <c r="M30" s="28"/>
      <c r="N30" s="142"/>
    </row>
    <row r="31" spans="1:14" ht="15.75">
      <c r="A31" s="27"/>
      <c r="B31" s="28" t="s">
        <v>18</v>
      </c>
      <c r="C31" s="47"/>
      <c r="D31" s="48">
        <v>0.0572641</v>
      </c>
      <c r="E31" s="49"/>
      <c r="F31" s="48">
        <v>0.0607641</v>
      </c>
      <c r="G31" s="48"/>
      <c r="H31" s="48">
        <v>0.0682641</v>
      </c>
      <c r="I31" s="50"/>
      <c r="J31" s="48"/>
      <c r="K31" s="31"/>
      <c r="L31" s="31"/>
      <c r="M31" s="28"/>
      <c r="N31" s="142"/>
    </row>
    <row r="32" spans="1:14" ht="15.75">
      <c r="A32" s="27"/>
      <c r="B32" s="28" t="s">
        <v>19</v>
      </c>
      <c r="C32" s="47"/>
      <c r="D32" s="35" t="s">
        <v>151</v>
      </c>
      <c r="E32" s="28"/>
      <c r="F32" s="35" t="s">
        <v>151</v>
      </c>
      <c r="G32" s="35"/>
      <c r="H32" s="35" t="s">
        <v>151</v>
      </c>
      <c r="I32" s="35"/>
      <c r="J32" s="35"/>
      <c r="K32" s="31"/>
      <c r="L32" s="31"/>
      <c r="M32" s="28"/>
      <c r="N32" s="142"/>
    </row>
    <row r="33" spans="1:14" ht="15.75">
      <c r="A33" s="27"/>
      <c r="B33" s="28" t="s">
        <v>20</v>
      </c>
      <c r="C33" s="28"/>
      <c r="D33" s="51">
        <v>1643</v>
      </c>
      <c r="E33" s="28"/>
      <c r="F33" s="51">
        <v>1643</v>
      </c>
      <c r="G33" s="51"/>
      <c r="H33" s="51">
        <v>1643</v>
      </c>
      <c r="I33" s="35"/>
      <c r="J33" s="35"/>
      <c r="K33" s="31"/>
      <c r="L33" s="31"/>
      <c r="M33" s="28"/>
      <c r="N33" s="142"/>
    </row>
    <row r="34" spans="1:14" ht="15.75">
      <c r="A34" s="27"/>
      <c r="B34" s="28" t="s">
        <v>21</v>
      </c>
      <c r="C34" s="28"/>
      <c r="D34" s="35" t="s">
        <v>152</v>
      </c>
      <c r="E34" s="28"/>
      <c r="F34" s="35" t="s">
        <v>161</v>
      </c>
      <c r="G34" s="35"/>
      <c r="H34" s="35" t="s">
        <v>170</v>
      </c>
      <c r="I34" s="35"/>
      <c r="J34" s="35"/>
      <c r="K34" s="31"/>
      <c r="L34" s="31"/>
      <c r="M34" s="28"/>
      <c r="N34" s="142"/>
    </row>
    <row r="35" spans="1:14" ht="15.75">
      <c r="A35" s="27"/>
      <c r="B35" s="28"/>
      <c r="C35" s="28"/>
      <c r="D35" s="52"/>
      <c r="E35" s="52"/>
      <c r="F35" s="28"/>
      <c r="G35" s="52"/>
      <c r="H35" s="52"/>
      <c r="I35" s="52"/>
      <c r="J35" s="52"/>
      <c r="K35" s="52"/>
      <c r="L35" s="52"/>
      <c r="M35" s="28"/>
      <c r="N35" s="142"/>
    </row>
    <row r="36" spans="1:14" ht="15.75">
      <c r="A36" s="27"/>
      <c r="B36" s="28" t="s">
        <v>22</v>
      </c>
      <c r="C36" s="28"/>
      <c r="D36" s="28"/>
      <c r="E36" s="28"/>
      <c r="F36" s="28"/>
      <c r="G36" s="28"/>
      <c r="H36" s="28"/>
      <c r="I36" s="28"/>
      <c r="J36" s="28"/>
      <c r="K36" s="28"/>
      <c r="L36" s="50">
        <f>(H26+F26)/(D26)</f>
        <v>0.42857142857142855</v>
      </c>
      <c r="M36" s="28"/>
      <c r="N36" s="142"/>
    </row>
    <row r="37" spans="1:14" ht="15.75">
      <c r="A37" s="27"/>
      <c r="B37" s="28" t="s">
        <v>23</v>
      </c>
      <c r="C37" s="28"/>
      <c r="D37" s="28"/>
      <c r="E37" s="28"/>
      <c r="F37" s="28"/>
      <c r="G37" s="28"/>
      <c r="H37" s="28"/>
      <c r="I37" s="28"/>
      <c r="J37" s="28"/>
      <c r="K37" s="28"/>
      <c r="L37" s="50">
        <f>(H28+F28)/(D28)</f>
        <v>0.5750066461184847</v>
      </c>
      <c r="M37" s="28"/>
      <c r="N37" s="142"/>
    </row>
    <row r="38" spans="1:14" ht="15.75">
      <c r="A38" s="27"/>
      <c r="B38" s="28" t="s">
        <v>24</v>
      </c>
      <c r="C38" s="28"/>
      <c r="D38" s="28"/>
      <c r="E38" s="28"/>
      <c r="F38" s="28"/>
      <c r="G38" s="28"/>
      <c r="H38" s="28"/>
      <c r="I38" s="28"/>
      <c r="J38" s="35" t="s">
        <v>147</v>
      </c>
      <c r="K38" s="35" t="s">
        <v>184</v>
      </c>
      <c r="L38" s="36">
        <v>60000</v>
      </c>
      <c r="M38" s="28"/>
      <c r="N38" s="142"/>
    </row>
    <row r="39" spans="1:14" ht="15.75">
      <c r="A39" s="27"/>
      <c r="B39" s="28"/>
      <c r="C39" s="28"/>
      <c r="D39" s="28"/>
      <c r="E39" s="28"/>
      <c r="F39" s="28"/>
      <c r="G39" s="28"/>
      <c r="H39" s="28"/>
      <c r="I39" s="28"/>
      <c r="J39" s="28"/>
      <c r="K39" s="28"/>
      <c r="L39" s="53"/>
      <c r="M39" s="28"/>
      <c r="N39" s="142"/>
    </row>
    <row r="40" spans="1:14" ht="15.75">
      <c r="A40" s="27"/>
      <c r="B40" s="28" t="s">
        <v>25</v>
      </c>
      <c r="C40" s="28"/>
      <c r="D40" s="28"/>
      <c r="E40" s="28"/>
      <c r="F40" s="28"/>
      <c r="G40" s="28"/>
      <c r="H40" s="28"/>
      <c r="I40" s="28"/>
      <c r="J40" s="35"/>
      <c r="K40" s="35"/>
      <c r="L40" s="35" t="s">
        <v>187</v>
      </c>
      <c r="M40" s="28"/>
      <c r="N40" s="142"/>
    </row>
    <row r="41" spans="1:14" ht="15.75">
      <c r="A41" s="42"/>
      <c r="B41" s="32" t="s">
        <v>26</v>
      </c>
      <c r="C41" s="32"/>
      <c r="D41" s="32"/>
      <c r="E41" s="32"/>
      <c r="F41" s="32"/>
      <c r="G41" s="32"/>
      <c r="H41" s="32"/>
      <c r="I41" s="32"/>
      <c r="J41" s="54"/>
      <c r="K41" s="54"/>
      <c r="L41" s="55">
        <v>37162</v>
      </c>
      <c r="M41" s="32"/>
      <c r="N41" s="142"/>
    </row>
    <row r="42" spans="1:14" ht="15.75">
      <c r="A42" s="27"/>
      <c r="B42" s="28" t="s">
        <v>27</v>
      </c>
      <c r="C42" s="28"/>
      <c r="D42" s="28"/>
      <c r="E42" s="28"/>
      <c r="F42" s="28"/>
      <c r="G42" s="28"/>
      <c r="H42" s="31"/>
      <c r="I42" s="28">
        <f>L42-J42+1</f>
        <v>91</v>
      </c>
      <c r="J42" s="56">
        <v>36980</v>
      </c>
      <c r="K42" s="57"/>
      <c r="L42" s="56">
        <v>37070</v>
      </c>
      <c r="M42" s="28"/>
      <c r="N42" s="142"/>
    </row>
    <row r="43" spans="1:14" ht="15.75">
      <c r="A43" s="27"/>
      <c r="B43" s="28" t="s">
        <v>28</v>
      </c>
      <c r="C43" s="28"/>
      <c r="D43" s="28"/>
      <c r="E43" s="28"/>
      <c r="F43" s="28"/>
      <c r="G43" s="28"/>
      <c r="H43" s="31"/>
      <c r="I43" s="28">
        <f>L43-J43+1</f>
        <v>91</v>
      </c>
      <c r="J43" s="56">
        <v>37071</v>
      </c>
      <c r="K43" s="57"/>
      <c r="L43" s="56">
        <v>37161</v>
      </c>
      <c r="M43" s="28"/>
      <c r="N43" s="142"/>
    </row>
    <row r="44" spans="1:14" ht="15.75">
      <c r="A44" s="27"/>
      <c r="B44" s="28" t="s">
        <v>29</v>
      </c>
      <c r="C44" s="28"/>
      <c r="D44" s="28"/>
      <c r="E44" s="28"/>
      <c r="F44" s="28"/>
      <c r="G44" s="28"/>
      <c r="H44" s="28"/>
      <c r="I44" s="28"/>
      <c r="J44" s="56"/>
      <c r="K44" s="57"/>
      <c r="L44" s="56" t="s">
        <v>189</v>
      </c>
      <c r="M44" s="28"/>
      <c r="N44" s="142"/>
    </row>
    <row r="45" spans="1:14" ht="15.75">
      <c r="A45" s="27"/>
      <c r="B45" s="28" t="s">
        <v>30</v>
      </c>
      <c r="C45" s="28"/>
      <c r="D45" s="28"/>
      <c r="E45" s="28"/>
      <c r="F45" s="28"/>
      <c r="G45" s="28"/>
      <c r="H45" s="28"/>
      <c r="I45" s="28"/>
      <c r="J45" s="56"/>
      <c r="K45" s="57"/>
      <c r="L45" s="56">
        <v>37153</v>
      </c>
      <c r="M45" s="28"/>
      <c r="N45" s="142"/>
    </row>
    <row r="46" spans="1:14" ht="15.75">
      <c r="A46" s="27"/>
      <c r="B46" s="28"/>
      <c r="C46" s="28"/>
      <c r="D46" s="28"/>
      <c r="E46" s="28"/>
      <c r="F46" s="28"/>
      <c r="G46" s="28"/>
      <c r="H46" s="28"/>
      <c r="I46" s="28"/>
      <c r="J46" s="28"/>
      <c r="K46" s="28"/>
      <c r="L46" s="58"/>
      <c r="M46" s="28"/>
      <c r="N46" s="142"/>
    </row>
    <row r="47" spans="1:14" ht="15.75">
      <c r="A47" s="2"/>
      <c r="B47" s="5"/>
      <c r="C47" s="5"/>
      <c r="D47" s="5"/>
      <c r="E47" s="5"/>
      <c r="F47" s="5"/>
      <c r="G47" s="5"/>
      <c r="H47" s="5"/>
      <c r="I47" s="5"/>
      <c r="J47" s="5"/>
      <c r="K47" s="5"/>
      <c r="L47" s="59"/>
      <c r="M47" s="5"/>
      <c r="N47" s="142"/>
    </row>
    <row r="48" spans="1:14" ht="15.75">
      <c r="A48" s="8"/>
      <c r="B48" s="60" t="s">
        <v>31</v>
      </c>
      <c r="C48" s="16"/>
      <c r="D48" s="10"/>
      <c r="E48" s="10"/>
      <c r="F48" s="10"/>
      <c r="G48" s="10"/>
      <c r="H48" s="10"/>
      <c r="I48" s="10"/>
      <c r="J48" s="10"/>
      <c r="K48" s="10"/>
      <c r="L48" s="61"/>
      <c r="M48" s="10"/>
      <c r="N48" s="142"/>
    </row>
    <row r="49" spans="1:14" ht="15.75">
      <c r="A49" s="8"/>
      <c r="B49" s="16"/>
      <c r="C49" s="16"/>
      <c r="D49" s="10"/>
      <c r="E49" s="10"/>
      <c r="F49" s="10"/>
      <c r="G49" s="10"/>
      <c r="H49" s="10"/>
      <c r="I49" s="10"/>
      <c r="J49" s="10"/>
      <c r="K49" s="10"/>
      <c r="L49" s="61"/>
      <c r="M49" s="10"/>
      <c r="N49" s="142"/>
    </row>
    <row r="50" spans="1:14" ht="47.25">
      <c r="A50" s="8"/>
      <c r="B50" s="62" t="s">
        <v>32</v>
      </c>
      <c r="C50" s="63" t="s">
        <v>146</v>
      </c>
      <c r="D50" s="63" t="s">
        <v>153</v>
      </c>
      <c r="E50" s="63"/>
      <c r="F50" s="63" t="s">
        <v>162</v>
      </c>
      <c r="G50" s="63"/>
      <c r="H50" s="63" t="s">
        <v>171</v>
      </c>
      <c r="I50" s="63"/>
      <c r="J50" s="63" t="s">
        <v>175</v>
      </c>
      <c r="K50" s="63"/>
      <c r="L50" s="64" t="s">
        <v>190</v>
      </c>
      <c r="M50" s="12"/>
      <c r="N50" s="142"/>
    </row>
    <row r="51" spans="1:14" ht="15.75">
      <c r="A51" s="27"/>
      <c r="B51" s="28" t="s">
        <v>33</v>
      </c>
      <c r="C51" s="65"/>
      <c r="D51" s="65"/>
      <c r="E51" s="65"/>
      <c r="F51" s="65"/>
      <c r="G51" s="65"/>
      <c r="H51" s="65"/>
      <c r="I51" s="65"/>
      <c r="J51" s="65"/>
      <c r="K51" s="65"/>
      <c r="L51" s="66">
        <f>D51-F51+H51-J51</f>
        <v>0</v>
      </c>
      <c r="M51" s="28"/>
      <c r="N51" s="142"/>
    </row>
    <row r="52" spans="1:14" ht="15.75">
      <c r="A52" s="27"/>
      <c r="B52" s="28" t="s">
        <v>34</v>
      </c>
      <c r="C52" s="65"/>
      <c r="D52" s="65"/>
      <c r="E52" s="65"/>
      <c r="F52" s="65"/>
      <c r="G52" s="65"/>
      <c r="H52" s="65"/>
      <c r="I52" s="65"/>
      <c r="J52" s="65"/>
      <c r="K52" s="65"/>
      <c r="L52" s="66">
        <f>D52-F52</f>
        <v>0</v>
      </c>
      <c r="M52" s="28"/>
      <c r="N52" s="142"/>
    </row>
    <row r="53" spans="1:14" ht="15.75">
      <c r="A53" s="27"/>
      <c r="B53" s="28"/>
      <c r="C53" s="65"/>
      <c r="D53" s="65"/>
      <c r="E53" s="65"/>
      <c r="F53" s="65"/>
      <c r="G53" s="65"/>
      <c r="H53" s="65"/>
      <c r="I53" s="65"/>
      <c r="J53" s="65"/>
      <c r="K53" s="65"/>
      <c r="L53" s="66"/>
      <c r="M53" s="28"/>
      <c r="N53" s="142"/>
    </row>
    <row r="54" spans="1:14" ht="15.75">
      <c r="A54" s="27"/>
      <c r="B54" s="28" t="s">
        <v>35</v>
      </c>
      <c r="C54" s="65">
        <f>SUM(C51:C53)</f>
        <v>0</v>
      </c>
      <c r="D54" s="65">
        <f>SUM(D51:D53)</f>
        <v>0</v>
      </c>
      <c r="E54" s="65"/>
      <c r="F54" s="65">
        <f>SUM(F51:F53)</f>
        <v>0</v>
      </c>
      <c r="G54" s="65"/>
      <c r="H54" s="65">
        <f>SUM(H51:H53)</f>
        <v>0</v>
      </c>
      <c r="I54" s="65"/>
      <c r="J54" s="65">
        <f>SUM(J51:J53)</f>
        <v>0</v>
      </c>
      <c r="K54" s="65"/>
      <c r="L54" s="67">
        <f>SUM(L51:L53)</f>
        <v>0</v>
      </c>
      <c r="M54" s="28"/>
      <c r="N54" s="142"/>
    </row>
    <row r="55" spans="1:14" ht="15.75">
      <c r="A55" s="27"/>
      <c r="B55" s="28"/>
      <c r="C55" s="65"/>
      <c r="D55" s="65"/>
      <c r="E55" s="65"/>
      <c r="F55" s="65"/>
      <c r="G55" s="65"/>
      <c r="H55" s="65"/>
      <c r="I55" s="65"/>
      <c r="J55" s="65"/>
      <c r="K55" s="65"/>
      <c r="L55" s="67"/>
      <c r="M55" s="28"/>
      <c r="N55" s="142"/>
    </row>
    <row r="56" spans="1:14" ht="15.75">
      <c r="A56" s="8"/>
      <c r="B56" s="12" t="s">
        <v>36</v>
      </c>
      <c r="C56" s="68"/>
      <c r="D56" s="68"/>
      <c r="E56" s="68"/>
      <c r="F56" s="69"/>
      <c r="G56" s="68"/>
      <c r="H56" s="68"/>
      <c r="I56" s="68"/>
      <c r="J56" s="68"/>
      <c r="K56" s="68"/>
      <c r="L56" s="70"/>
      <c r="M56" s="10"/>
      <c r="N56" s="142"/>
    </row>
    <row r="57" spans="1:14" ht="15.75">
      <c r="A57" s="8"/>
      <c r="B57" s="10"/>
      <c r="C57" s="68"/>
      <c r="D57" s="68"/>
      <c r="E57" s="68"/>
      <c r="F57" s="68"/>
      <c r="G57" s="68"/>
      <c r="H57" s="68"/>
      <c r="I57" s="68"/>
      <c r="J57" s="68"/>
      <c r="K57" s="68"/>
      <c r="L57" s="70"/>
      <c r="M57" s="10"/>
      <c r="N57" s="142"/>
    </row>
    <row r="58" spans="1:14" ht="15.75">
      <c r="A58" s="27"/>
      <c r="B58" s="28" t="s">
        <v>33</v>
      </c>
      <c r="C58" s="65">
        <f>300887-C59</f>
        <v>300234</v>
      </c>
      <c r="D58" s="66">
        <v>379172</v>
      </c>
      <c r="E58" s="65"/>
      <c r="F58" s="65">
        <f>D58+H58-354835</f>
        <v>24337</v>
      </c>
      <c r="G58" s="65"/>
      <c r="H58" s="65">
        <v>0</v>
      </c>
      <c r="I58" s="65"/>
      <c r="J58" s="65"/>
      <c r="K58" s="65"/>
      <c r="L58" s="66">
        <f>D58-F58+H58-J58</f>
        <v>354835</v>
      </c>
      <c r="M58" s="28"/>
      <c r="N58" s="142"/>
    </row>
    <row r="59" spans="1:14" ht="15.75">
      <c r="A59" s="27"/>
      <c r="B59" s="28" t="s">
        <v>34</v>
      </c>
      <c r="C59" s="65">
        <v>653</v>
      </c>
      <c r="D59" s="66">
        <v>0</v>
      </c>
      <c r="E59" s="65"/>
      <c r="F59" s="65">
        <v>0</v>
      </c>
      <c r="G59" s="65"/>
      <c r="H59" s="65">
        <v>0</v>
      </c>
      <c r="I59" s="65"/>
      <c r="J59" s="65"/>
      <c r="K59" s="65"/>
      <c r="L59" s="66">
        <f>D59-F59+H59-J59</f>
        <v>0</v>
      </c>
      <c r="M59" s="28"/>
      <c r="N59" s="142"/>
    </row>
    <row r="60" spans="1:14" ht="15.75">
      <c r="A60" s="27"/>
      <c r="B60" s="65"/>
      <c r="C60" s="65"/>
      <c r="D60" s="66"/>
      <c r="E60" s="65"/>
      <c r="F60" s="65"/>
      <c r="G60" s="65"/>
      <c r="H60" s="65"/>
      <c r="I60" s="65"/>
      <c r="J60" s="65"/>
      <c r="K60" s="65"/>
      <c r="L60" s="66"/>
      <c r="M60" s="28"/>
      <c r="N60" s="142"/>
    </row>
    <row r="61" spans="1:14" ht="15.75">
      <c r="A61" s="27"/>
      <c r="B61" s="28" t="s">
        <v>35</v>
      </c>
      <c r="C61" s="65">
        <f>SUM(C58:C60)</f>
        <v>300887</v>
      </c>
      <c r="D61" s="65">
        <v>379172</v>
      </c>
      <c r="E61" s="65"/>
      <c r="F61" s="65">
        <f>SUM(F58:F60)</f>
        <v>24337</v>
      </c>
      <c r="G61" s="65"/>
      <c r="H61" s="65">
        <f>SUM(H58:H60)</f>
        <v>0</v>
      </c>
      <c r="I61" s="65"/>
      <c r="J61" s="65">
        <f>SUM(J58:J60)</f>
        <v>0</v>
      </c>
      <c r="K61" s="65"/>
      <c r="L61" s="65">
        <f>SUM(L58:L60)</f>
        <v>354835</v>
      </c>
      <c r="M61" s="28"/>
      <c r="N61" s="142"/>
    </row>
    <row r="62" spans="1:14" ht="15.75">
      <c r="A62" s="27"/>
      <c r="B62" s="28"/>
      <c r="C62" s="65"/>
      <c r="D62" s="67"/>
      <c r="E62" s="65"/>
      <c r="F62" s="65"/>
      <c r="G62" s="65"/>
      <c r="H62" s="65"/>
      <c r="I62" s="65"/>
      <c r="J62" s="65"/>
      <c r="K62" s="65"/>
      <c r="L62" s="67"/>
      <c r="M62" s="28"/>
      <c r="N62" s="142"/>
    </row>
    <row r="63" spans="1:14" ht="15.75">
      <c r="A63" s="27"/>
      <c r="B63" s="28" t="s">
        <v>37</v>
      </c>
      <c r="C63" s="65">
        <f>-31685-6493-1315</f>
        <v>-39493</v>
      </c>
      <c r="D63" s="65">
        <v>-38178</v>
      </c>
      <c r="E63" s="65"/>
      <c r="F63" s="65"/>
      <c r="G63" s="65"/>
      <c r="H63" s="65"/>
      <c r="I63" s="65"/>
      <c r="J63" s="65"/>
      <c r="K63" s="65"/>
      <c r="L63" s="65">
        <f>D63+F63</f>
        <v>-38178</v>
      </c>
      <c r="M63" s="28"/>
      <c r="N63" s="142"/>
    </row>
    <row r="64" spans="1:14" ht="15.75">
      <c r="A64" s="27"/>
      <c r="B64" s="28" t="s">
        <v>38</v>
      </c>
      <c r="C64" s="65">
        <v>0</v>
      </c>
      <c r="D64" s="67">
        <v>0</v>
      </c>
      <c r="E64" s="65"/>
      <c r="F64" s="65"/>
      <c r="G64" s="65"/>
      <c r="H64" s="65"/>
      <c r="I64" s="65"/>
      <c r="J64" s="65"/>
      <c r="K64" s="65"/>
      <c r="L64" s="67">
        <v>0</v>
      </c>
      <c r="M64" s="28"/>
      <c r="N64" s="142"/>
    </row>
    <row r="65" spans="1:14" ht="15.75">
      <c r="A65" s="27"/>
      <c r="B65" s="28" t="s">
        <v>39</v>
      </c>
      <c r="C65" s="65">
        <v>37429</v>
      </c>
      <c r="D65" s="67">
        <v>30395</v>
      </c>
      <c r="E65" s="65"/>
      <c r="F65" s="65">
        <f>F61</f>
        <v>24337</v>
      </c>
      <c r="G65" s="65"/>
      <c r="H65" s="65">
        <f>-H61</f>
        <v>0</v>
      </c>
      <c r="I65" s="65"/>
      <c r="J65" s="65"/>
      <c r="K65" s="65"/>
      <c r="L65" s="67">
        <f>J104</f>
        <v>5323</v>
      </c>
      <c r="M65" s="28"/>
      <c r="N65" s="142"/>
    </row>
    <row r="66" spans="1:14" ht="15.75">
      <c r="A66" s="27"/>
      <c r="B66" s="28" t="s">
        <v>40</v>
      </c>
      <c r="C66" s="65">
        <v>0</v>
      </c>
      <c r="D66" s="67">
        <v>-87647</v>
      </c>
      <c r="E66" s="65"/>
      <c r="F66" s="65"/>
      <c r="G66" s="65"/>
      <c r="H66" s="65">
        <v>-5322</v>
      </c>
      <c r="I66" s="65"/>
      <c r="J66" s="65"/>
      <c r="K66" s="65"/>
      <c r="L66" s="67">
        <f>H66+D66</f>
        <v>-92969</v>
      </c>
      <c r="M66" s="28"/>
      <c r="N66" s="142"/>
    </row>
    <row r="67" spans="1:14" ht="15.75">
      <c r="A67" s="27"/>
      <c r="B67" s="28" t="s">
        <v>199</v>
      </c>
      <c r="C67" s="65">
        <v>0</v>
      </c>
      <c r="D67" s="67">
        <v>-367</v>
      </c>
      <c r="E67" s="65"/>
      <c r="F67" s="65">
        <v>0</v>
      </c>
      <c r="G67" s="65"/>
      <c r="H67" s="65"/>
      <c r="I67" s="65"/>
      <c r="J67" s="65"/>
      <c r="K67" s="65"/>
      <c r="L67" s="67">
        <f>D67+F67+H67</f>
        <v>-367</v>
      </c>
      <c r="M67" s="28"/>
      <c r="N67" s="142"/>
    </row>
    <row r="68" spans="1:14" ht="15.75">
      <c r="A68" s="27"/>
      <c r="B68" s="28" t="s">
        <v>42</v>
      </c>
      <c r="C68" s="65">
        <v>1177</v>
      </c>
      <c r="D68" s="67">
        <v>21219</v>
      </c>
      <c r="E68" s="65"/>
      <c r="F68" s="65">
        <v>1251</v>
      </c>
      <c r="G68" s="65"/>
      <c r="H68" s="72"/>
      <c r="I68" s="65"/>
      <c r="J68" s="65"/>
      <c r="K68" s="65"/>
      <c r="L68" s="67">
        <f>F68+D68</f>
        <v>22470</v>
      </c>
      <c r="M68" s="28"/>
      <c r="N68" s="142"/>
    </row>
    <row r="69" spans="1:14" ht="15.75">
      <c r="A69" s="27"/>
      <c r="B69" s="28" t="s">
        <v>82</v>
      </c>
      <c r="C69" s="65">
        <v>0</v>
      </c>
      <c r="D69" s="67">
        <v>-4594</v>
      </c>
      <c r="E69" s="65"/>
      <c r="F69" s="65"/>
      <c r="G69" s="65"/>
      <c r="H69" s="72"/>
      <c r="I69" s="65"/>
      <c r="J69" s="65"/>
      <c r="K69" s="65"/>
      <c r="L69" s="67">
        <v>-4594</v>
      </c>
      <c r="M69" s="28"/>
      <c r="N69" s="142"/>
    </row>
    <row r="70" spans="1:14" ht="15.75">
      <c r="A70" s="27"/>
      <c r="B70" s="28" t="s">
        <v>15</v>
      </c>
      <c r="C70" s="67">
        <f>SUM(C61:C68)</f>
        <v>300000</v>
      </c>
      <c r="D70" s="67">
        <f>SUM(D61:D69)</f>
        <v>300000</v>
      </c>
      <c r="E70" s="65"/>
      <c r="F70" s="65">
        <f>F65-F68-F67</f>
        <v>23086</v>
      </c>
      <c r="G70" s="65"/>
      <c r="H70" s="65"/>
      <c r="I70" s="65"/>
      <c r="J70" s="65"/>
      <c r="K70" s="65"/>
      <c r="L70" s="67">
        <f>SUM(L61:L69)</f>
        <v>246520</v>
      </c>
      <c r="M70" s="28"/>
      <c r="N70" s="142"/>
    </row>
    <row r="71" spans="1:14" ht="15.75">
      <c r="A71" s="27"/>
      <c r="B71" s="65"/>
      <c r="C71" s="65"/>
      <c r="D71" s="65"/>
      <c r="E71" s="65"/>
      <c r="F71" s="65"/>
      <c r="G71" s="65"/>
      <c r="H71" s="65"/>
      <c r="I71" s="65"/>
      <c r="J71" s="65"/>
      <c r="K71" s="65"/>
      <c r="L71" s="65"/>
      <c r="M71" s="28"/>
      <c r="N71" s="142"/>
    </row>
    <row r="72" spans="1:14" ht="15.75">
      <c r="A72" s="8"/>
      <c r="B72" s="68"/>
      <c r="C72" s="10"/>
      <c r="D72" s="10"/>
      <c r="E72" s="10"/>
      <c r="F72" s="10"/>
      <c r="G72" s="10"/>
      <c r="H72" s="10"/>
      <c r="I72" s="10"/>
      <c r="J72" s="21"/>
      <c r="K72" s="10"/>
      <c r="L72" s="21"/>
      <c r="M72" s="10"/>
      <c r="N72" s="142"/>
    </row>
    <row r="73" spans="1:14" ht="15.75">
      <c r="A73" s="8"/>
      <c r="B73" s="60" t="s">
        <v>43</v>
      </c>
      <c r="C73" s="17"/>
      <c r="D73" s="17"/>
      <c r="E73" s="17"/>
      <c r="F73" s="17"/>
      <c r="G73" s="17"/>
      <c r="H73" s="17"/>
      <c r="I73" s="20"/>
      <c r="J73" s="20" t="s">
        <v>176</v>
      </c>
      <c r="K73" s="20"/>
      <c r="L73" s="20" t="s">
        <v>191</v>
      </c>
      <c r="M73" s="17"/>
      <c r="N73" s="142"/>
    </row>
    <row r="74" spans="1:14" ht="15.75">
      <c r="A74" s="27"/>
      <c r="B74" s="28" t="s">
        <v>44</v>
      </c>
      <c r="C74" s="28"/>
      <c r="D74" s="28"/>
      <c r="E74" s="28"/>
      <c r="F74" s="28"/>
      <c r="G74" s="28"/>
      <c r="H74" s="28"/>
      <c r="I74" s="28"/>
      <c r="J74" s="65">
        <f>D65</f>
        <v>30395</v>
      </c>
      <c r="K74" s="28"/>
      <c r="L74" s="66">
        <v>0</v>
      </c>
      <c r="M74" s="28"/>
      <c r="N74" s="142"/>
    </row>
    <row r="75" spans="1:14" ht="15.75">
      <c r="A75" s="27"/>
      <c r="B75" s="28" t="s">
        <v>45</v>
      </c>
      <c r="C75" s="52"/>
      <c r="D75" s="73"/>
      <c r="E75" s="28"/>
      <c r="F75" s="28"/>
      <c r="G75" s="28"/>
      <c r="H75" s="28"/>
      <c r="I75" s="28"/>
      <c r="J75" s="65">
        <f>F70-F59</f>
        <v>23086</v>
      </c>
      <c r="K75" s="28"/>
      <c r="L75" s="66"/>
      <c r="M75" s="28"/>
      <c r="N75" s="142"/>
    </row>
    <row r="76" spans="1:14" ht="15.75">
      <c r="A76" s="27"/>
      <c r="B76" s="28" t="s">
        <v>46</v>
      </c>
      <c r="C76" s="28"/>
      <c r="D76" s="28"/>
      <c r="E76" s="28"/>
      <c r="F76" s="28"/>
      <c r="G76" s="28"/>
      <c r="H76" s="28"/>
      <c r="I76" s="28"/>
      <c r="J76" s="65"/>
      <c r="K76" s="28"/>
      <c r="L76" s="66">
        <f>11958+144+725-793+J79</f>
        <v>12034</v>
      </c>
      <c r="M76" s="28"/>
      <c r="N76" s="142"/>
    </row>
    <row r="77" spans="1:14" ht="15.75">
      <c r="A77" s="27"/>
      <c r="B77" s="28" t="s">
        <v>47</v>
      </c>
      <c r="C77" s="28"/>
      <c r="D77" s="28"/>
      <c r="E77" s="28"/>
      <c r="F77" s="28"/>
      <c r="G77" s="28"/>
      <c r="H77" s="28"/>
      <c r="I77" s="28"/>
      <c r="J77" s="65"/>
      <c r="K77" s="28"/>
      <c r="L77" s="66"/>
      <c r="M77" s="28"/>
      <c r="N77" s="142"/>
    </row>
    <row r="78" spans="1:14" ht="15.75">
      <c r="A78" s="27"/>
      <c r="B78" s="28" t="s">
        <v>48</v>
      </c>
      <c r="C78" s="28"/>
      <c r="D78" s="28"/>
      <c r="E78" s="28"/>
      <c r="F78" s="28"/>
      <c r="G78" s="28"/>
      <c r="H78" s="28"/>
      <c r="I78" s="28"/>
      <c r="J78" s="65">
        <f>SUM(J74:J77)</f>
        <v>53481</v>
      </c>
      <c r="K78" s="28"/>
      <c r="L78" s="67">
        <f>SUM(L74:L77)</f>
        <v>12034</v>
      </c>
      <c r="M78" s="28"/>
      <c r="N78" s="142"/>
    </row>
    <row r="79" spans="1:14" ht="15.75">
      <c r="A79" s="27"/>
      <c r="B79" s="28" t="s">
        <v>201</v>
      </c>
      <c r="C79" s="28"/>
      <c r="D79" s="28"/>
      <c r="E79" s="28"/>
      <c r="F79" s="28"/>
      <c r="G79" s="28"/>
      <c r="H79" s="28"/>
      <c r="I79" s="28"/>
      <c r="J79" s="65">
        <f>F59-F63</f>
        <v>0</v>
      </c>
      <c r="K79" s="28"/>
      <c r="L79" s="66">
        <f>-J79</f>
        <v>0</v>
      </c>
      <c r="M79" s="28"/>
      <c r="N79" s="142"/>
    </row>
    <row r="80" spans="1:14" ht="15.75">
      <c r="A80" s="27"/>
      <c r="B80" s="28" t="s">
        <v>50</v>
      </c>
      <c r="C80" s="28"/>
      <c r="D80" s="28"/>
      <c r="E80" s="28"/>
      <c r="F80" s="28"/>
      <c r="G80" s="28"/>
      <c r="H80" s="28"/>
      <c r="I80" s="28"/>
      <c r="J80" s="65">
        <f>J78+J79</f>
        <v>53481</v>
      </c>
      <c r="K80" s="28"/>
      <c r="L80" s="67">
        <f>L78+L79</f>
        <v>12034</v>
      </c>
      <c r="M80" s="28"/>
      <c r="N80" s="142"/>
    </row>
    <row r="81" spans="1:14" ht="15.75">
      <c r="A81" s="27"/>
      <c r="B81" s="74" t="s">
        <v>51</v>
      </c>
      <c r="C81" s="75"/>
      <c r="D81" s="28"/>
      <c r="E81" s="28"/>
      <c r="F81" s="28"/>
      <c r="G81" s="28"/>
      <c r="H81" s="28"/>
      <c r="I81" s="28"/>
      <c r="J81" s="65"/>
      <c r="K81" s="28"/>
      <c r="L81" s="66"/>
      <c r="M81" s="28"/>
      <c r="N81" s="142"/>
    </row>
    <row r="82" spans="1:14" ht="15.75">
      <c r="A82" s="27">
        <v>1</v>
      </c>
      <c r="B82" s="28" t="s">
        <v>52</v>
      </c>
      <c r="C82" s="28"/>
      <c r="D82" s="28"/>
      <c r="E82" s="28"/>
      <c r="F82" s="28"/>
      <c r="G82" s="28"/>
      <c r="H82" s="28"/>
      <c r="I82" s="28"/>
      <c r="J82" s="28"/>
      <c r="K82" s="28"/>
      <c r="L82" s="66">
        <v>0</v>
      </c>
      <c r="M82" s="28"/>
      <c r="N82" s="142"/>
    </row>
    <row r="83" spans="1:14" ht="15.75">
      <c r="A83" s="27">
        <v>2</v>
      </c>
      <c r="B83" s="28" t="s">
        <v>53</v>
      </c>
      <c r="C83" s="28"/>
      <c r="D83" s="28"/>
      <c r="E83" s="28"/>
      <c r="F83" s="28"/>
      <c r="G83" s="28"/>
      <c r="H83" s="28"/>
      <c r="I83" s="28"/>
      <c r="J83" s="28"/>
      <c r="K83" s="28"/>
      <c r="L83" s="66">
        <v>-5</v>
      </c>
      <c r="M83" s="28"/>
      <c r="N83" s="142"/>
    </row>
    <row r="84" spans="1:14" ht="15.75">
      <c r="A84" s="27">
        <v>3</v>
      </c>
      <c r="B84" s="28" t="s">
        <v>54</v>
      </c>
      <c r="C84" s="28"/>
      <c r="D84" s="28"/>
      <c r="E84" s="28"/>
      <c r="F84" s="28"/>
      <c r="G84" s="28"/>
      <c r="H84" s="28"/>
      <c r="I84" s="28"/>
      <c r="J84" s="28"/>
      <c r="K84" s="28"/>
      <c r="L84" s="66">
        <v>-1109</v>
      </c>
      <c r="M84" s="28"/>
      <c r="N84" s="142"/>
    </row>
    <row r="85" spans="1:14" ht="15.75">
      <c r="A85" s="27">
        <v>4</v>
      </c>
      <c r="B85" s="28" t="s">
        <v>55</v>
      </c>
      <c r="C85" s="28"/>
      <c r="D85" s="28"/>
      <c r="E85" s="28"/>
      <c r="F85" s="28"/>
      <c r="G85" s="28"/>
      <c r="H85" s="28"/>
      <c r="I85" s="28"/>
      <c r="J85" s="28"/>
      <c r="K85" s="28"/>
      <c r="L85" s="66">
        <v>-577</v>
      </c>
      <c r="M85" s="28"/>
      <c r="N85" s="142"/>
    </row>
    <row r="86" spans="1:14" ht="15.75">
      <c r="A86" s="27">
        <v>5</v>
      </c>
      <c r="B86" s="28" t="s">
        <v>56</v>
      </c>
      <c r="C86" s="28"/>
      <c r="D86" s="28"/>
      <c r="E86" s="28"/>
      <c r="F86" s="28"/>
      <c r="G86" s="28"/>
      <c r="H86" s="28"/>
      <c r="I86" s="28"/>
      <c r="J86" s="28"/>
      <c r="K86" s="28"/>
      <c r="L86" s="66">
        <v>-2876</v>
      </c>
      <c r="M86" s="28"/>
      <c r="N86" s="142"/>
    </row>
    <row r="87" spans="1:14" ht="15.75">
      <c r="A87" s="27">
        <v>6</v>
      </c>
      <c r="B87" s="28" t="s">
        <v>57</v>
      </c>
      <c r="C87" s="28"/>
      <c r="D87" s="28"/>
      <c r="E87" s="28"/>
      <c r="F87" s="28"/>
      <c r="G87" s="28"/>
      <c r="H87" s="28"/>
      <c r="I87" s="28"/>
      <c r="J87" s="28"/>
      <c r="K87" s="28"/>
      <c r="L87" s="66">
        <v>-40</v>
      </c>
      <c r="M87" s="28"/>
      <c r="N87" s="142"/>
    </row>
    <row r="88" spans="1:14" ht="15.75">
      <c r="A88" s="27">
        <v>7</v>
      </c>
      <c r="B88" s="28" t="s">
        <v>58</v>
      </c>
      <c r="C88" s="28"/>
      <c r="D88" s="28"/>
      <c r="E88" s="28"/>
      <c r="F88" s="28"/>
      <c r="G88" s="28"/>
      <c r="H88" s="28"/>
      <c r="I88" s="28"/>
      <c r="J88" s="28"/>
      <c r="K88" s="28"/>
      <c r="L88" s="66">
        <v>-1020</v>
      </c>
      <c r="M88" s="28"/>
      <c r="N88" s="142"/>
    </row>
    <row r="89" spans="1:14" ht="15.75">
      <c r="A89" s="27">
        <v>8</v>
      </c>
      <c r="B89" s="28" t="s">
        <v>59</v>
      </c>
      <c r="C89" s="28"/>
      <c r="D89" s="28"/>
      <c r="E89" s="28"/>
      <c r="F89" s="28"/>
      <c r="G89" s="28"/>
      <c r="H89" s="28"/>
      <c r="I89" s="28"/>
      <c r="J89" s="28"/>
      <c r="K89" s="28"/>
      <c r="L89" s="66">
        <v>-329</v>
      </c>
      <c r="M89" s="28"/>
      <c r="N89" s="142"/>
    </row>
    <row r="90" spans="1:14" ht="15.75">
      <c r="A90" s="27">
        <v>9</v>
      </c>
      <c r="B90" s="28" t="s">
        <v>60</v>
      </c>
      <c r="C90" s="28"/>
      <c r="D90" s="28"/>
      <c r="E90" s="28"/>
      <c r="F90" s="28"/>
      <c r="G90" s="28"/>
      <c r="H90" s="28"/>
      <c r="I90" s="28"/>
      <c r="J90" s="28"/>
      <c r="K90" s="28"/>
      <c r="L90" s="66">
        <v>0</v>
      </c>
      <c r="M90" s="28"/>
      <c r="N90" s="142"/>
    </row>
    <row r="91" spans="1:14" ht="15.75">
      <c r="A91" s="27">
        <v>10</v>
      </c>
      <c r="B91" s="28" t="s">
        <v>61</v>
      </c>
      <c r="C91" s="28"/>
      <c r="D91" s="28"/>
      <c r="E91" s="28"/>
      <c r="F91" s="28"/>
      <c r="G91" s="28"/>
      <c r="H91" s="28"/>
      <c r="I91" s="28"/>
      <c r="J91" s="28"/>
      <c r="K91" s="28"/>
      <c r="L91" s="66">
        <v>0</v>
      </c>
      <c r="M91" s="28"/>
      <c r="N91" s="142"/>
    </row>
    <row r="92" spans="1:14" ht="15.75">
      <c r="A92" s="27">
        <v>11</v>
      </c>
      <c r="B92" s="28" t="s">
        <v>62</v>
      </c>
      <c r="C92" s="28"/>
      <c r="D92" s="28"/>
      <c r="E92" s="28"/>
      <c r="F92" s="28"/>
      <c r="G92" s="28"/>
      <c r="H92" s="28"/>
      <c r="I92" s="28"/>
      <c r="J92" s="65">
        <f>-L92</f>
        <v>5322</v>
      </c>
      <c r="K92" s="28"/>
      <c r="L92" s="66">
        <f>L66-D66</f>
        <v>-5322</v>
      </c>
      <c r="M92" s="28"/>
      <c r="N92" s="142"/>
    </row>
    <row r="93" spans="1:14" ht="15.75">
      <c r="A93" s="27">
        <v>12</v>
      </c>
      <c r="B93" s="28" t="s">
        <v>38</v>
      </c>
      <c r="C93" s="28"/>
      <c r="D93" s="28"/>
      <c r="E93" s="28"/>
      <c r="F93" s="28"/>
      <c r="G93" s="28"/>
      <c r="H93" s="28"/>
      <c r="I93" s="28"/>
      <c r="J93" s="28"/>
      <c r="K93" s="28"/>
      <c r="L93" s="66">
        <v>0</v>
      </c>
      <c r="M93" s="28"/>
      <c r="N93" s="142"/>
    </row>
    <row r="94" spans="1:14" ht="15.75">
      <c r="A94" s="27">
        <v>13</v>
      </c>
      <c r="B94" s="28" t="s">
        <v>200</v>
      </c>
      <c r="C94" s="28"/>
      <c r="D94" s="28"/>
      <c r="E94" s="28"/>
      <c r="F94" s="28"/>
      <c r="G94" s="28"/>
      <c r="H94" s="28"/>
      <c r="I94" s="28"/>
      <c r="J94" s="28"/>
      <c r="K94" s="28"/>
      <c r="L94" s="66">
        <f>SUM(L80:L92)</f>
        <v>756</v>
      </c>
      <c r="M94" s="28"/>
      <c r="N94" s="142"/>
    </row>
    <row r="95" spans="1:14" ht="15.75">
      <c r="A95" s="27"/>
      <c r="B95" s="74" t="s">
        <v>64</v>
      </c>
      <c r="C95" s="75"/>
      <c r="D95" s="28"/>
      <c r="E95" s="28"/>
      <c r="F95" s="28"/>
      <c r="G95" s="28"/>
      <c r="H95" s="28"/>
      <c r="I95" s="28"/>
      <c r="J95" s="28"/>
      <c r="K95" s="28"/>
      <c r="L95" s="76"/>
      <c r="M95" s="28"/>
      <c r="N95" s="142"/>
    </row>
    <row r="96" spans="1:14" ht="15.75">
      <c r="A96" s="77"/>
      <c r="B96" s="28" t="s">
        <v>65</v>
      </c>
      <c r="C96" s="75"/>
      <c r="D96" s="28"/>
      <c r="E96" s="28"/>
      <c r="F96" s="28"/>
      <c r="G96" s="28"/>
      <c r="H96" s="28"/>
      <c r="I96" s="28"/>
      <c r="J96" s="65">
        <f>-H61</f>
        <v>0</v>
      </c>
      <c r="K96" s="28"/>
      <c r="L96" s="76"/>
      <c r="M96" s="28"/>
      <c r="N96" s="142"/>
    </row>
    <row r="97" spans="1:14" ht="15.75">
      <c r="A97" s="27"/>
      <c r="B97" s="28" t="s">
        <v>66</v>
      </c>
      <c r="C97" s="75"/>
      <c r="D97" s="28"/>
      <c r="E97" s="28"/>
      <c r="F97" s="28"/>
      <c r="G97" s="28"/>
      <c r="H97" s="28"/>
      <c r="I97" s="28"/>
      <c r="J97" s="65">
        <v>0</v>
      </c>
      <c r="K97" s="65"/>
      <c r="L97" s="66"/>
      <c r="M97" s="28"/>
      <c r="N97" s="142"/>
    </row>
    <row r="98" spans="1:14" ht="15.75">
      <c r="A98" s="27"/>
      <c r="B98" s="28" t="s">
        <v>67</v>
      </c>
      <c r="C98" s="28"/>
      <c r="D98" s="28"/>
      <c r="E98" s="28"/>
      <c r="F98" s="28"/>
      <c r="G98" s="28"/>
      <c r="H98" s="28"/>
      <c r="I98" s="28"/>
      <c r="J98" s="65">
        <v>0</v>
      </c>
      <c r="K98" s="65"/>
      <c r="L98" s="66"/>
      <c r="M98" s="28"/>
      <c r="N98" s="142"/>
    </row>
    <row r="99" spans="1:14" ht="15.75">
      <c r="A99" s="27"/>
      <c r="B99" s="28" t="s">
        <v>68</v>
      </c>
      <c r="C99" s="28"/>
      <c r="D99" s="28"/>
      <c r="E99" s="28"/>
      <c r="F99" s="28"/>
      <c r="G99" s="28"/>
      <c r="H99" s="28"/>
      <c r="I99" s="28"/>
      <c r="J99" s="65">
        <v>0</v>
      </c>
      <c r="K99" s="65"/>
      <c r="L99" s="66"/>
      <c r="M99" s="28"/>
      <c r="N99" s="142"/>
    </row>
    <row r="100" spans="1:14" ht="15.75">
      <c r="A100" s="27"/>
      <c r="B100" s="28" t="s">
        <v>69</v>
      </c>
      <c r="C100" s="28"/>
      <c r="D100" s="28"/>
      <c r="E100" s="28"/>
      <c r="F100" s="28"/>
      <c r="G100" s="28"/>
      <c r="H100" s="28"/>
      <c r="I100" s="28"/>
      <c r="J100" s="65">
        <v>-53480</v>
      </c>
      <c r="K100" s="65"/>
      <c r="L100" s="66"/>
      <c r="M100" s="28"/>
      <c r="N100" s="142"/>
    </row>
    <row r="101" spans="1:14" ht="15.75">
      <c r="A101" s="27"/>
      <c r="B101" s="28" t="s">
        <v>70</v>
      </c>
      <c r="C101" s="28"/>
      <c r="D101" s="28"/>
      <c r="E101" s="28"/>
      <c r="F101" s="28"/>
      <c r="G101" s="28"/>
      <c r="H101" s="28"/>
      <c r="I101" s="28"/>
      <c r="J101" s="65">
        <v>0</v>
      </c>
      <c r="K101" s="65"/>
      <c r="L101" s="66"/>
      <c r="M101" s="28"/>
      <c r="N101" s="142"/>
    </row>
    <row r="102" spans="1:14" ht="15.75">
      <c r="A102" s="27"/>
      <c r="B102" s="28" t="s">
        <v>71</v>
      </c>
      <c r="C102" s="28"/>
      <c r="D102" s="28"/>
      <c r="E102" s="28"/>
      <c r="F102" s="28"/>
      <c r="G102" s="28"/>
      <c r="H102" s="28"/>
      <c r="I102" s="28"/>
      <c r="J102" s="65">
        <v>0</v>
      </c>
      <c r="K102" s="65"/>
      <c r="L102" s="66"/>
      <c r="M102" s="28"/>
      <c r="N102" s="142"/>
    </row>
    <row r="103" spans="1:14" ht="15.75">
      <c r="A103" s="27"/>
      <c r="B103" s="28" t="s">
        <v>72</v>
      </c>
      <c r="C103" s="28"/>
      <c r="D103" s="28"/>
      <c r="E103" s="28"/>
      <c r="F103" s="28"/>
      <c r="G103" s="28"/>
      <c r="H103" s="28"/>
      <c r="I103" s="28"/>
      <c r="J103" s="65">
        <f>SUM(J96:J102)</f>
        <v>-53480</v>
      </c>
      <c r="K103" s="65"/>
      <c r="L103" s="65">
        <f>SUM(L81:L93)</f>
        <v>-11278</v>
      </c>
      <c r="M103" s="28"/>
      <c r="N103" s="142"/>
    </row>
    <row r="104" spans="1:14" ht="15.75">
      <c r="A104" s="27"/>
      <c r="B104" s="28" t="s">
        <v>73</v>
      </c>
      <c r="C104" s="28"/>
      <c r="D104" s="28"/>
      <c r="E104" s="28"/>
      <c r="F104" s="28"/>
      <c r="G104" s="28"/>
      <c r="H104" s="28"/>
      <c r="I104" s="28"/>
      <c r="J104" s="65">
        <f>SUM(J80:J96)+J103</f>
        <v>5323</v>
      </c>
      <c r="K104" s="65"/>
      <c r="L104" s="65">
        <f>L80+L103</f>
        <v>756</v>
      </c>
      <c r="M104" s="28"/>
      <c r="N104" s="142"/>
    </row>
    <row r="105" spans="1:14" ht="15.75">
      <c r="A105" s="27"/>
      <c r="B105" s="28"/>
      <c r="C105" s="28"/>
      <c r="D105" s="28"/>
      <c r="E105" s="28"/>
      <c r="F105" s="28"/>
      <c r="G105" s="28"/>
      <c r="H105" s="28"/>
      <c r="I105" s="28"/>
      <c r="J105" s="65"/>
      <c r="K105" s="65"/>
      <c r="L105" s="65"/>
      <c r="M105" s="28"/>
      <c r="N105" s="142"/>
    </row>
    <row r="106" spans="1:14" ht="15.75">
      <c r="A106" s="8"/>
      <c r="B106" s="15"/>
      <c r="C106" s="10"/>
      <c r="D106" s="10"/>
      <c r="E106" s="10"/>
      <c r="F106" s="10"/>
      <c r="G106" s="10"/>
      <c r="H106" s="10"/>
      <c r="I106" s="10"/>
      <c r="J106" s="68"/>
      <c r="K106" s="68"/>
      <c r="L106" s="68"/>
      <c r="M106" s="10"/>
      <c r="N106" s="142"/>
    </row>
    <row r="107" spans="1:14" ht="15.75">
      <c r="A107" s="2"/>
      <c r="B107" s="5"/>
      <c r="C107" s="5"/>
      <c r="D107" s="5"/>
      <c r="E107" s="5"/>
      <c r="F107" s="5"/>
      <c r="G107" s="5"/>
      <c r="H107" s="5"/>
      <c r="I107" s="5"/>
      <c r="J107" s="78"/>
      <c r="K107" s="78"/>
      <c r="L107" s="78"/>
      <c r="M107" s="5"/>
      <c r="N107" s="142"/>
    </row>
    <row r="108" spans="1:14" ht="15.75">
      <c r="A108" s="8"/>
      <c r="B108" s="10"/>
      <c r="C108" s="10"/>
      <c r="D108" s="10"/>
      <c r="E108" s="10"/>
      <c r="F108" s="10"/>
      <c r="G108" s="10"/>
      <c r="H108" s="10"/>
      <c r="I108" s="10"/>
      <c r="J108" s="10"/>
      <c r="K108" s="10"/>
      <c r="L108" s="61"/>
      <c r="M108" s="10"/>
      <c r="N108" s="142"/>
    </row>
    <row r="109" spans="1:14" ht="15.75">
      <c r="A109" s="79"/>
      <c r="B109" s="80"/>
      <c r="C109" s="80"/>
      <c r="D109" s="80"/>
      <c r="E109" s="80"/>
      <c r="F109" s="80"/>
      <c r="G109" s="80"/>
      <c r="H109" s="80"/>
      <c r="I109" s="80"/>
      <c r="J109" s="80"/>
      <c r="K109" s="80"/>
      <c r="L109" s="81"/>
      <c r="M109" s="80"/>
      <c r="N109" s="142"/>
    </row>
    <row r="110" spans="1:14" ht="15.75">
      <c r="A110" s="79"/>
      <c r="B110" s="82" t="s">
        <v>74</v>
      </c>
      <c r="C110" s="80"/>
      <c r="D110" s="80"/>
      <c r="E110" s="80"/>
      <c r="F110" s="80"/>
      <c r="G110" s="80"/>
      <c r="H110" s="80"/>
      <c r="I110" s="80"/>
      <c r="J110" s="80"/>
      <c r="K110" s="80"/>
      <c r="L110" s="81"/>
      <c r="M110" s="83"/>
      <c r="N110" s="142"/>
    </row>
    <row r="111" spans="1:14" ht="15.75">
      <c r="A111" s="79"/>
      <c r="B111" s="80"/>
      <c r="C111" s="80"/>
      <c r="D111" s="80"/>
      <c r="E111" s="80"/>
      <c r="F111" s="80"/>
      <c r="G111" s="80"/>
      <c r="H111" s="80"/>
      <c r="I111" s="80"/>
      <c r="J111" s="80"/>
      <c r="K111" s="80"/>
      <c r="L111" s="81"/>
      <c r="M111" s="80"/>
      <c r="N111" s="142"/>
    </row>
    <row r="112" spans="1:14" ht="15.75">
      <c r="A112" s="8"/>
      <c r="B112" s="84" t="s">
        <v>75</v>
      </c>
      <c r="C112" s="16"/>
      <c r="D112" s="10"/>
      <c r="E112" s="10"/>
      <c r="F112" s="10"/>
      <c r="G112" s="10"/>
      <c r="H112" s="10"/>
      <c r="I112" s="10"/>
      <c r="J112" s="10"/>
      <c r="K112" s="10"/>
      <c r="L112" s="61"/>
      <c r="M112" s="10"/>
      <c r="N112" s="142"/>
    </row>
    <row r="113" spans="1:14" ht="15.75">
      <c r="A113" s="27"/>
      <c r="B113" s="28" t="s">
        <v>76</v>
      </c>
      <c r="C113" s="28"/>
      <c r="D113" s="28"/>
      <c r="E113" s="28"/>
      <c r="F113" s="28"/>
      <c r="G113" s="28"/>
      <c r="H113" s="28"/>
      <c r="I113" s="28"/>
      <c r="J113" s="28"/>
      <c r="K113" s="28"/>
      <c r="L113" s="66">
        <v>7124</v>
      </c>
      <c r="M113" s="28"/>
      <c r="N113" s="142"/>
    </row>
    <row r="114" spans="1:14" ht="15.75">
      <c r="A114" s="27"/>
      <c r="B114" s="28" t="s">
        <v>77</v>
      </c>
      <c r="C114" s="28"/>
      <c r="D114" s="28"/>
      <c r="E114" s="28"/>
      <c r="F114" s="28"/>
      <c r="G114" s="28"/>
      <c r="H114" s="28"/>
      <c r="I114" s="28"/>
      <c r="J114" s="28"/>
      <c r="K114" s="28"/>
      <c r="L114" s="66">
        <v>7124</v>
      </c>
      <c r="M114" s="28"/>
      <c r="N114" s="142"/>
    </row>
    <row r="115" spans="1:14" ht="15.75">
      <c r="A115" s="27"/>
      <c r="B115" s="28" t="s">
        <v>78</v>
      </c>
      <c r="C115" s="28"/>
      <c r="D115" s="28"/>
      <c r="E115" s="28"/>
      <c r="F115" s="28"/>
      <c r="G115" s="28"/>
      <c r="H115" s="28"/>
      <c r="I115" s="28"/>
      <c r="J115" s="28"/>
      <c r="K115" s="28"/>
      <c r="L115" s="66">
        <v>0</v>
      </c>
      <c r="M115" s="28"/>
      <c r="N115" s="142"/>
    </row>
    <row r="116" spans="1:14" ht="15.75">
      <c r="A116" s="27"/>
      <c r="B116" s="28" t="s">
        <v>79</v>
      </c>
      <c r="C116" s="28"/>
      <c r="D116" s="28"/>
      <c r="E116" s="28"/>
      <c r="F116" s="28"/>
      <c r="G116" s="28"/>
      <c r="H116" s="28"/>
      <c r="I116" s="28"/>
      <c r="J116" s="28"/>
      <c r="K116" s="28"/>
      <c r="L116" s="66">
        <v>0</v>
      </c>
      <c r="M116" s="28"/>
      <c r="N116" s="142"/>
    </row>
    <row r="117" spans="1:14" ht="15.75">
      <c r="A117" s="27"/>
      <c r="B117" s="28" t="s">
        <v>80</v>
      </c>
      <c r="C117" s="28"/>
      <c r="D117" s="28"/>
      <c r="E117" s="28"/>
      <c r="F117" s="28"/>
      <c r="G117" s="28"/>
      <c r="H117" s="28"/>
      <c r="I117" s="28"/>
      <c r="J117" s="28"/>
      <c r="K117" s="28"/>
      <c r="L117" s="66">
        <v>0</v>
      </c>
      <c r="M117" s="28"/>
      <c r="N117" s="142"/>
    </row>
    <row r="118" spans="1:14" ht="15.75">
      <c r="A118" s="27"/>
      <c r="B118" s="28" t="s">
        <v>56</v>
      </c>
      <c r="C118" s="28"/>
      <c r="D118" s="28"/>
      <c r="E118" s="28"/>
      <c r="F118" s="28"/>
      <c r="G118" s="28"/>
      <c r="H118" s="28"/>
      <c r="I118" s="28"/>
      <c r="J118" s="28"/>
      <c r="K118" s="28"/>
      <c r="L118" s="66">
        <v>0</v>
      </c>
      <c r="M118" s="28"/>
      <c r="N118" s="142"/>
    </row>
    <row r="119" spans="1:14" ht="15.75">
      <c r="A119" s="27"/>
      <c r="B119" s="28" t="s">
        <v>58</v>
      </c>
      <c r="C119" s="28"/>
      <c r="D119" s="28"/>
      <c r="E119" s="28"/>
      <c r="F119" s="28"/>
      <c r="G119" s="28"/>
      <c r="H119" s="28"/>
      <c r="I119" s="28"/>
      <c r="J119" s="28"/>
      <c r="K119" s="28"/>
      <c r="L119" s="66">
        <v>0</v>
      </c>
      <c r="M119" s="28"/>
      <c r="N119" s="142"/>
    </row>
    <row r="120" spans="1:14" ht="15.75">
      <c r="A120" s="27"/>
      <c r="B120" s="28" t="s">
        <v>59</v>
      </c>
      <c r="C120" s="28"/>
      <c r="D120" s="28"/>
      <c r="E120" s="28"/>
      <c r="F120" s="28"/>
      <c r="G120" s="28"/>
      <c r="H120" s="28"/>
      <c r="I120" s="28"/>
      <c r="J120" s="28"/>
      <c r="K120" s="28"/>
      <c r="L120" s="66">
        <v>0</v>
      </c>
      <c r="M120" s="28"/>
      <c r="N120" s="142"/>
    </row>
    <row r="121" spans="1:14" ht="15.75">
      <c r="A121" s="27"/>
      <c r="B121" s="28" t="s">
        <v>81</v>
      </c>
      <c r="C121" s="28"/>
      <c r="D121" s="28"/>
      <c r="E121" s="28"/>
      <c r="F121" s="28"/>
      <c r="G121" s="28"/>
      <c r="H121" s="28"/>
      <c r="I121" s="28"/>
      <c r="J121" s="28"/>
      <c r="K121" s="28"/>
      <c r="L121" s="66">
        <f>L114-L116</f>
        <v>7124</v>
      </c>
      <c r="M121" s="28"/>
      <c r="N121" s="142"/>
    </row>
    <row r="122" spans="1:14" ht="15.75">
      <c r="A122" s="27"/>
      <c r="B122" s="28"/>
      <c r="C122" s="28"/>
      <c r="D122" s="28"/>
      <c r="E122" s="28"/>
      <c r="F122" s="28"/>
      <c r="G122" s="28"/>
      <c r="H122" s="28"/>
      <c r="I122" s="28"/>
      <c r="J122" s="28"/>
      <c r="K122" s="28"/>
      <c r="L122" s="85"/>
      <c r="M122" s="28"/>
      <c r="N122" s="142"/>
    </row>
    <row r="123" spans="1:14" ht="15.75">
      <c r="A123" s="8"/>
      <c r="B123" s="84" t="s">
        <v>82</v>
      </c>
      <c r="C123" s="10"/>
      <c r="D123" s="10"/>
      <c r="E123" s="10"/>
      <c r="F123" s="10"/>
      <c r="G123" s="10"/>
      <c r="H123" s="10"/>
      <c r="I123" s="10"/>
      <c r="J123" s="10"/>
      <c r="K123" s="10"/>
      <c r="L123" s="61"/>
      <c r="M123" s="10"/>
      <c r="N123" s="142"/>
    </row>
    <row r="124" spans="1:14" ht="15.75">
      <c r="A124" s="27"/>
      <c r="B124" s="28" t="s">
        <v>83</v>
      </c>
      <c r="C124" s="86"/>
      <c r="D124" s="28"/>
      <c r="E124" s="28"/>
      <c r="F124" s="28"/>
      <c r="G124" s="28"/>
      <c r="H124" s="28"/>
      <c r="I124" s="28"/>
      <c r="J124" s="28"/>
      <c r="K124" s="28"/>
      <c r="L124" s="66">
        <f>4594213.13/1000</f>
        <v>4594.21313</v>
      </c>
      <c r="M124" s="28"/>
      <c r="N124" s="142"/>
    </row>
    <row r="125" spans="1:14" ht="15.75">
      <c r="A125" s="27"/>
      <c r="B125" s="28" t="s">
        <v>84</v>
      </c>
      <c r="C125" s="28"/>
      <c r="D125" s="28"/>
      <c r="E125" s="28"/>
      <c r="F125" s="28"/>
      <c r="G125" s="28"/>
      <c r="H125" s="28"/>
      <c r="I125" s="28"/>
      <c r="J125" s="28"/>
      <c r="K125" s="28"/>
      <c r="L125" s="66">
        <v>4594</v>
      </c>
      <c r="M125" s="28"/>
      <c r="N125" s="142"/>
    </row>
    <row r="126" spans="1:14" ht="15.75">
      <c r="A126" s="27"/>
      <c r="B126" s="28" t="s">
        <v>85</v>
      </c>
      <c r="C126" s="28"/>
      <c r="D126" s="28"/>
      <c r="E126" s="28"/>
      <c r="F126" s="28"/>
      <c r="G126" s="28"/>
      <c r="H126" s="28"/>
      <c r="I126" s="28"/>
      <c r="J126" s="28"/>
      <c r="K126" s="28"/>
      <c r="L126" s="66">
        <v>0</v>
      </c>
      <c r="M126" s="28"/>
      <c r="N126" s="142"/>
    </row>
    <row r="127" spans="1:14" ht="15.75">
      <c r="A127" s="27"/>
      <c r="B127" s="28" t="s">
        <v>86</v>
      </c>
      <c r="C127" s="28"/>
      <c r="D127" s="28"/>
      <c r="E127" s="28"/>
      <c r="F127" s="28"/>
      <c r="G127" s="28"/>
      <c r="H127" s="28"/>
      <c r="I127" s="28"/>
      <c r="J127" s="28"/>
      <c r="K127" s="28"/>
      <c r="L127" s="66">
        <f>L124-L125-L126</f>
        <v>0.21313000000009197</v>
      </c>
      <c r="M127" s="28"/>
      <c r="N127" s="142"/>
    </row>
    <row r="128" spans="1:14" ht="15.75">
      <c r="A128" s="27"/>
      <c r="B128" s="28"/>
      <c r="C128" s="28"/>
      <c r="D128" s="28"/>
      <c r="E128" s="28"/>
      <c r="F128" s="28"/>
      <c r="G128" s="28"/>
      <c r="H128" s="28"/>
      <c r="I128" s="28"/>
      <c r="J128" s="28"/>
      <c r="K128" s="28"/>
      <c r="L128" s="87"/>
      <c r="M128" s="28"/>
      <c r="N128" s="142"/>
    </row>
    <row r="129" spans="1:14" ht="15.75">
      <c r="A129" s="8"/>
      <c r="B129" s="84" t="s">
        <v>87</v>
      </c>
      <c r="C129" s="16"/>
      <c r="D129" s="10"/>
      <c r="E129" s="10"/>
      <c r="F129" s="10"/>
      <c r="G129" s="10"/>
      <c r="H129" s="10"/>
      <c r="I129" s="10"/>
      <c r="J129" s="10"/>
      <c r="K129" s="10"/>
      <c r="L129" s="88"/>
      <c r="M129" s="10"/>
      <c r="N129" s="142"/>
    </row>
    <row r="130" spans="1:14" ht="15.75">
      <c r="A130" s="8"/>
      <c r="B130" s="16"/>
      <c r="C130" s="16"/>
      <c r="D130" s="10"/>
      <c r="E130" s="10"/>
      <c r="F130" s="10"/>
      <c r="G130" s="10"/>
      <c r="H130" s="10"/>
      <c r="I130" s="10"/>
      <c r="J130" s="10"/>
      <c r="K130" s="10"/>
      <c r="L130" s="88"/>
      <c r="M130" s="10"/>
      <c r="N130" s="142"/>
    </row>
    <row r="131" spans="1:14" ht="15.75">
      <c r="A131" s="27"/>
      <c r="B131" s="28" t="s">
        <v>88</v>
      </c>
      <c r="C131" s="28"/>
      <c r="D131" s="28"/>
      <c r="E131" s="28"/>
      <c r="F131" s="28"/>
      <c r="G131" s="28"/>
      <c r="H131" s="28"/>
      <c r="I131" s="28"/>
      <c r="J131" s="28"/>
      <c r="K131" s="28"/>
      <c r="L131" s="66">
        <v>125826</v>
      </c>
      <c r="M131" s="28"/>
      <c r="N131" s="142"/>
    </row>
    <row r="132" spans="1:14" ht="15.75">
      <c r="A132" s="27"/>
      <c r="B132" s="28" t="s">
        <v>89</v>
      </c>
      <c r="C132" s="28"/>
      <c r="D132" s="28"/>
      <c r="E132" s="28"/>
      <c r="F132" s="28"/>
      <c r="G132" s="28"/>
      <c r="H132" s="28"/>
      <c r="I132" s="28"/>
      <c r="J132" s="28"/>
      <c r="K132" s="28"/>
      <c r="L132" s="66">
        <f>-L92</f>
        <v>5322</v>
      </c>
      <c r="M132" s="28"/>
      <c r="N132" s="142"/>
    </row>
    <row r="133" spans="1:14" ht="15.75">
      <c r="A133" s="27"/>
      <c r="B133" s="28" t="s">
        <v>90</v>
      </c>
      <c r="C133" s="28"/>
      <c r="D133" s="28"/>
      <c r="E133" s="28"/>
      <c r="F133" s="28"/>
      <c r="G133" s="28"/>
      <c r="H133" s="28"/>
      <c r="I133" s="28"/>
      <c r="J133" s="28"/>
      <c r="K133" s="28"/>
      <c r="L133" s="66">
        <f>L132+L131</f>
        <v>131148</v>
      </c>
      <c r="M133" s="28"/>
      <c r="N133" s="142"/>
    </row>
    <row r="134" spans="1:14" ht="15.75">
      <c r="A134" s="27"/>
      <c r="B134" s="28" t="s">
        <v>91</v>
      </c>
      <c r="C134" s="28"/>
      <c r="D134" s="28"/>
      <c r="E134" s="28"/>
      <c r="F134" s="28"/>
      <c r="G134" s="28"/>
      <c r="H134" s="89"/>
      <c r="I134" s="28"/>
      <c r="J134" s="28"/>
      <c r="K134" s="28"/>
      <c r="L134" s="66">
        <f>L92</f>
        <v>-5322</v>
      </c>
      <c r="M134" s="28"/>
      <c r="N134" s="142"/>
    </row>
    <row r="135" spans="1:14" ht="15.75">
      <c r="A135" s="27"/>
      <c r="B135" s="28" t="s">
        <v>92</v>
      </c>
      <c r="C135" s="28"/>
      <c r="D135" s="28"/>
      <c r="E135" s="28"/>
      <c r="F135" s="28"/>
      <c r="G135" s="28"/>
      <c r="H135" s="28"/>
      <c r="I135" s="28"/>
      <c r="J135" s="28"/>
      <c r="K135" s="28"/>
      <c r="L135" s="66">
        <v>131148</v>
      </c>
      <c r="M135" s="28"/>
      <c r="N135" s="142"/>
    </row>
    <row r="136" spans="1:14" ht="15.75">
      <c r="A136" s="27"/>
      <c r="B136" s="28"/>
      <c r="C136" s="28"/>
      <c r="D136" s="28"/>
      <c r="E136" s="28"/>
      <c r="F136" s="28"/>
      <c r="G136" s="28"/>
      <c r="H136" s="28"/>
      <c r="I136" s="28"/>
      <c r="J136" s="28"/>
      <c r="K136" s="28"/>
      <c r="L136" s="85"/>
      <c r="M136" s="28"/>
      <c r="N136" s="142"/>
    </row>
    <row r="137" spans="1:14" ht="15.75">
      <c r="A137" s="8"/>
      <c r="B137" s="10"/>
      <c r="C137" s="10"/>
      <c r="D137" s="10"/>
      <c r="E137" s="10"/>
      <c r="F137" s="10"/>
      <c r="G137" s="10"/>
      <c r="H137" s="10"/>
      <c r="I137" s="10"/>
      <c r="J137" s="10"/>
      <c r="K137" s="10"/>
      <c r="L137" s="61"/>
      <c r="M137" s="10"/>
      <c r="N137" s="142"/>
    </row>
    <row r="138" spans="1:14" ht="15.75">
      <c r="A138" s="8"/>
      <c r="B138" s="84" t="s">
        <v>93</v>
      </c>
      <c r="C138" s="16"/>
      <c r="D138" s="10"/>
      <c r="E138" s="10"/>
      <c r="F138" s="10"/>
      <c r="G138" s="10"/>
      <c r="H138" s="10"/>
      <c r="I138" s="10"/>
      <c r="J138" s="10"/>
      <c r="K138" s="10"/>
      <c r="L138" s="61"/>
      <c r="M138" s="10"/>
      <c r="N138" s="142"/>
    </row>
    <row r="139" spans="1:14" ht="15.75">
      <c r="A139" s="27"/>
      <c r="B139" s="28" t="s">
        <v>94</v>
      </c>
      <c r="C139" s="90"/>
      <c r="D139" s="28"/>
      <c r="E139" s="28"/>
      <c r="F139" s="28"/>
      <c r="G139" s="28"/>
      <c r="H139" s="28"/>
      <c r="I139" s="28"/>
      <c r="J139" s="28"/>
      <c r="K139" s="28"/>
      <c r="L139" s="66">
        <f>L61</f>
        <v>354835</v>
      </c>
      <c r="M139" s="28"/>
      <c r="N139" s="142"/>
    </row>
    <row r="140" spans="1:14" ht="15.75">
      <c r="A140" s="27"/>
      <c r="B140" s="28" t="s">
        <v>95</v>
      </c>
      <c r="C140" s="90"/>
      <c r="D140" s="28"/>
      <c r="E140" s="28"/>
      <c r="F140" s="28"/>
      <c r="G140" s="28"/>
      <c r="H140" s="28"/>
      <c r="I140" s="28"/>
      <c r="J140" s="28"/>
      <c r="K140" s="28"/>
      <c r="L140" s="66">
        <f>L65</f>
        <v>5323</v>
      </c>
      <c r="M140" s="28"/>
      <c r="N140" s="142"/>
    </row>
    <row r="141" spans="1:14" ht="15.75">
      <c r="A141" s="27"/>
      <c r="B141" s="28" t="s">
        <v>96</v>
      </c>
      <c r="C141" s="90"/>
      <c r="D141" s="28"/>
      <c r="E141" s="28"/>
      <c r="F141" s="28"/>
      <c r="G141" s="28"/>
      <c r="H141" s="28"/>
      <c r="I141" s="28"/>
      <c r="J141" s="28"/>
      <c r="K141" s="28"/>
      <c r="L141" s="66">
        <f>L140+L139+L67+L68</f>
        <v>382261</v>
      </c>
      <c r="M141" s="28"/>
      <c r="N141" s="142"/>
    </row>
    <row r="142" spans="1:14" ht="15.75">
      <c r="A142" s="27"/>
      <c r="B142" s="28" t="s">
        <v>97</v>
      </c>
      <c r="C142" s="90"/>
      <c r="D142" s="28"/>
      <c r="E142" s="28"/>
      <c r="F142" s="28"/>
      <c r="G142" s="28"/>
      <c r="H142" s="28"/>
      <c r="I142" s="28"/>
      <c r="J142" s="28"/>
      <c r="K142" s="28"/>
      <c r="L142" s="66">
        <f>L70</f>
        <v>246520</v>
      </c>
      <c r="M142" s="28"/>
      <c r="N142" s="142"/>
    </row>
    <row r="143" spans="1:14" ht="15.75">
      <c r="A143" s="27"/>
      <c r="B143" s="28"/>
      <c r="C143" s="28"/>
      <c r="D143" s="28"/>
      <c r="E143" s="28"/>
      <c r="F143" s="28"/>
      <c r="G143" s="28"/>
      <c r="H143" s="28"/>
      <c r="I143" s="28"/>
      <c r="J143" s="28"/>
      <c r="K143" s="28"/>
      <c r="L143" s="85"/>
      <c r="M143" s="28"/>
      <c r="N143" s="142"/>
    </row>
    <row r="144" spans="1:14" ht="15.75">
      <c r="A144" s="8"/>
      <c r="B144" s="10"/>
      <c r="C144" s="10"/>
      <c r="D144" s="10"/>
      <c r="E144" s="10"/>
      <c r="F144" s="10"/>
      <c r="G144" s="10"/>
      <c r="H144" s="23"/>
      <c r="I144" s="10"/>
      <c r="J144" s="23"/>
      <c r="K144" s="10"/>
      <c r="L144" s="61"/>
      <c r="M144" s="10"/>
      <c r="N144" s="142"/>
    </row>
    <row r="145" spans="1:14" ht="15.75">
      <c r="A145" s="8"/>
      <c r="B145" s="84" t="s">
        <v>98</v>
      </c>
      <c r="C145" s="12"/>
      <c r="D145" s="12"/>
      <c r="E145" s="12"/>
      <c r="F145" s="12"/>
      <c r="G145" s="12"/>
      <c r="H145" s="91" t="s">
        <v>172</v>
      </c>
      <c r="I145" s="91"/>
      <c r="J145" s="91" t="s">
        <v>177</v>
      </c>
      <c r="K145" s="12"/>
      <c r="L145" s="92" t="s">
        <v>192</v>
      </c>
      <c r="M145" s="10"/>
      <c r="N145" s="142"/>
    </row>
    <row r="146" spans="1:14" ht="15.75">
      <c r="A146" s="27"/>
      <c r="B146" s="28" t="s">
        <v>99</v>
      </c>
      <c r="C146" s="28"/>
      <c r="D146" s="28"/>
      <c r="E146" s="28"/>
      <c r="F146" s="28"/>
      <c r="G146" s="28"/>
      <c r="H146" s="66"/>
      <c r="I146" s="28"/>
      <c r="J146" s="52"/>
      <c r="K146" s="28"/>
      <c r="L146" s="66"/>
      <c r="M146" s="28"/>
      <c r="N146" s="142"/>
    </row>
    <row r="147" spans="1:14" ht="15.75">
      <c r="A147" s="27"/>
      <c r="B147" s="28" t="s">
        <v>100</v>
      </c>
      <c r="C147" s="28"/>
      <c r="D147" s="28"/>
      <c r="E147" s="28"/>
      <c r="F147" s="28"/>
      <c r="G147" s="28"/>
      <c r="H147" s="66"/>
      <c r="I147" s="28"/>
      <c r="J147" s="28"/>
      <c r="K147" s="28"/>
      <c r="L147" s="66" t="s">
        <v>182</v>
      </c>
      <c r="M147" s="28"/>
      <c r="N147" s="142"/>
    </row>
    <row r="148" spans="1:14" ht="15.75">
      <c r="A148" s="27"/>
      <c r="B148" s="28" t="s">
        <v>101</v>
      </c>
      <c r="C148" s="28"/>
      <c r="D148" s="28"/>
      <c r="E148" s="28"/>
      <c r="F148" s="28"/>
      <c r="G148" s="28"/>
      <c r="H148" s="66"/>
      <c r="I148" s="28"/>
      <c r="J148" s="28"/>
      <c r="K148" s="28"/>
      <c r="L148" s="66" t="s">
        <v>182</v>
      </c>
      <c r="M148" s="28"/>
      <c r="N148" s="142"/>
    </row>
    <row r="149" spans="1:14" ht="15.75">
      <c r="A149" s="27"/>
      <c r="B149" s="28" t="s">
        <v>102</v>
      </c>
      <c r="C149" s="28"/>
      <c r="D149" s="28"/>
      <c r="E149" s="28"/>
      <c r="F149" s="28"/>
      <c r="G149" s="28"/>
      <c r="H149" s="66"/>
      <c r="I149" s="28"/>
      <c r="J149" s="66"/>
      <c r="K149" s="28"/>
      <c r="L149" s="66" t="s">
        <v>182</v>
      </c>
      <c r="M149" s="28"/>
      <c r="N149" s="142"/>
    </row>
    <row r="150" spans="1:14" ht="15.75">
      <c r="A150" s="27"/>
      <c r="B150" s="28" t="s">
        <v>103</v>
      </c>
      <c r="C150" s="28"/>
      <c r="D150" s="28"/>
      <c r="E150" s="28"/>
      <c r="F150" s="28"/>
      <c r="G150" s="28"/>
      <c r="H150" s="66"/>
      <c r="I150" s="28"/>
      <c r="J150" s="52"/>
      <c r="K150" s="28"/>
      <c r="L150" s="66"/>
      <c r="M150" s="28"/>
      <c r="N150" s="142"/>
    </row>
    <row r="151" spans="1:14" ht="15.75">
      <c r="A151" s="27"/>
      <c r="B151" s="28"/>
      <c r="C151" s="28"/>
      <c r="D151" s="28"/>
      <c r="E151" s="28"/>
      <c r="F151" s="28"/>
      <c r="G151" s="28"/>
      <c r="H151" s="28"/>
      <c r="I151" s="28"/>
      <c r="J151" s="28"/>
      <c r="K151" s="28"/>
      <c r="L151" s="85"/>
      <c r="M151" s="28"/>
      <c r="N151" s="142"/>
    </row>
    <row r="152" spans="1:14" ht="15.75">
      <c r="A152" s="8"/>
      <c r="B152" s="10"/>
      <c r="C152" s="10"/>
      <c r="D152" s="10"/>
      <c r="E152" s="10"/>
      <c r="F152" s="10"/>
      <c r="G152" s="10"/>
      <c r="H152" s="10"/>
      <c r="I152" s="10"/>
      <c r="J152" s="10"/>
      <c r="K152" s="10"/>
      <c r="L152" s="61"/>
      <c r="M152" s="10"/>
      <c r="N152" s="142"/>
    </row>
    <row r="153" spans="1:14" ht="15.75">
      <c r="A153" s="8"/>
      <c r="B153" s="84" t="s">
        <v>104</v>
      </c>
      <c r="C153" s="16"/>
      <c r="D153" s="10"/>
      <c r="E153" s="10"/>
      <c r="F153" s="10"/>
      <c r="G153" s="10"/>
      <c r="H153" s="10"/>
      <c r="I153" s="10"/>
      <c r="J153" s="10"/>
      <c r="K153" s="10"/>
      <c r="L153" s="93"/>
      <c r="M153" s="10"/>
      <c r="N153" s="142"/>
    </row>
    <row r="154" spans="1:14" ht="15.75">
      <c r="A154" s="27"/>
      <c r="B154" s="28" t="s">
        <v>105</v>
      </c>
      <c r="C154" s="28"/>
      <c r="D154" s="28"/>
      <c r="E154" s="28"/>
      <c r="F154" s="28"/>
      <c r="G154" s="28"/>
      <c r="H154" s="28"/>
      <c r="I154" s="28"/>
      <c r="J154" s="28"/>
      <c r="K154" s="28"/>
      <c r="L154" s="76">
        <f>(L80-L77+L83+L84+L85)/-L86</f>
        <v>3.596314325452017</v>
      </c>
      <c r="M154" s="28" t="s">
        <v>193</v>
      </c>
      <c r="N154" s="142"/>
    </row>
    <row r="155" spans="1:14" ht="15.75">
      <c r="A155" s="27"/>
      <c r="B155" s="28" t="s">
        <v>106</v>
      </c>
      <c r="C155" s="28"/>
      <c r="D155" s="28"/>
      <c r="E155" s="28"/>
      <c r="F155" s="28"/>
      <c r="G155" s="28"/>
      <c r="H155" s="28"/>
      <c r="I155" s="28"/>
      <c r="J155" s="28"/>
      <c r="K155" s="28"/>
      <c r="L155" s="94">
        <v>3.26</v>
      </c>
      <c r="M155" s="28" t="s">
        <v>193</v>
      </c>
      <c r="N155" s="142"/>
    </row>
    <row r="156" spans="1:14" ht="15.75">
      <c r="A156" s="27"/>
      <c r="B156" s="28" t="s">
        <v>107</v>
      </c>
      <c r="C156" s="28"/>
      <c r="D156" s="28"/>
      <c r="E156" s="28"/>
      <c r="F156" s="28"/>
      <c r="G156" s="28"/>
      <c r="H156" s="28"/>
      <c r="I156" s="28"/>
      <c r="J156" s="28"/>
      <c r="K156" s="28"/>
      <c r="L156" s="76">
        <f>(L80-L77+SUM(L83:L87))/-L88</f>
        <v>7.281372549019608</v>
      </c>
      <c r="M156" s="28" t="s">
        <v>193</v>
      </c>
      <c r="N156" s="142"/>
    </row>
    <row r="157" spans="1:14" ht="15.75">
      <c r="A157" s="27"/>
      <c r="B157" s="28" t="s">
        <v>108</v>
      </c>
      <c r="C157" s="28"/>
      <c r="D157" s="28"/>
      <c r="E157" s="28"/>
      <c r="F157" s="28"/>
      <c r="G157" s="28"/>
      <c r="H157" s="28"/>
      <c r="I157" s="28"/>
      <c r="J157" s="28"/>
      <c r="K157" s="28"/>
      <c r="L157" s="95">
        <v>6.39</v>
      </c>
      <c r="M157" s="28" t="s">
        <v>193</v>
      </c>
      <c r="N157" s="142"/>
    </row>
    <row r="158" spans="1:14" ht="15.75">
      <c r="A158" s="27"/>
      <c r="B158" s="28" t="s">
        <v>109</v>
      </c>
      <c r="C158" s="28"/>
      <c r="D158" s="28"/>
      <c r="E158" s="28"/>
      <c r="F158" s="28"/>
      <c r="G158" s="28"/>
      <c r="H158" s="28"/>
      <c r="I158" s="28"/>
      <c r="J158" s="28"/>
      <c r="K158" s="28"/>
      <c r="L158" s="76">
        <f>(L80-L77+L83+L84+L85+L86+L87+L88)/-L89</f>
        <v>19.4741641337386</v>
      </c>
      <c r="M158" s="28" t="s">
        <v>193</v>
      </c>
      <c r="N158" s="142"/>
    </row>
    <row r="159" spans="1:14" ht="15.75">
      <c r="A159" s="27"/>
      <c r="B159" s="28" t="s">
        <v>110</v>
      </c>
      <c r="C159" s="28"/>
      <c r="D159" s="28"/>
      <c r="E159" s="28"/>
      <c r="F159" s="28"/>
      <c r="G159" s="28"/>
      <c r="H159" s="28"/>
      <c r="I159" s="28"/>
      <c r="J159" s="28"/>
      <c r="K159" s="28"/>
      <c r="L159" s="94">
        <v>16.79</v>
      </c>
      <c r="M159" s="28" t="s">
        <v>193</v>
      </c>
      <c r="N159" s="142"/>
    </row>
    <row r="160" spans="1:14" ht="15.75">
      <c r="A160" s="27"/>
      <c r="B160" s="28"/>
      <c r="C160" s="28"/>
      <c r="D160" s="28"/>
      <c r="E160" s="28"/>
      <c r="F160" s="28"/>
      <c r="G160" s="28"/>
      <c r="H160" s="28"/>
      <c r="I160" s="28"/>
      <c r="J160" s="28"/>
      <c r="K160" s="28"/>
      <c r="L160" s="28"/>
      <c r="M160" s="28"/>
      <c r="N160" s="142"/>
    </row>
    <row r="161" spans="1:14" ht="15.75">
      <c r="A161" s="2"/>
      <c r="B161" s="96"/>
      <c r="C161" s="96"/>
      <c r="D161" s="96"/>
      <c r="E161" s="96"/>
      <c r="F161" s="96"/>
      <c r="G161" s="96"/>
      <c r="H161" s="96"/>
      <c r="I161" s="96"/>
      <c r="J161" s="96"/>
      <c r="K161" s="96"/>
      <c r="L161" s="96"/>
      <c r="M161" s="96"/>
      <c r="N161" s="142"/>
    </row>
    <row r="162" spans="1:14" ht="15.75">
      <c r="A162" s="97"/>
      <c r="B162" s="60" t="s">
        <v>111</v>
      </c>
      <c r="C162" s="98"/>
      <c r="D162" s="98"/>
      <c r="E162" s="98"/>
      <c r="F162" s="98"/>
      <c r="G162" s="99"/>
      <c r="H162" s="99"/>
      <c r="I162" s="99"/>
      <c r="J162" s="99">
        <v>37164</v>
      </c>
      <c r="K162" s="18"/>
      <c r="L162" s="18"/>
      <c r="M162" s="10"/>
      <c r="N162" s="142"/>
    </row>
    <row r="163" spans="1:14" ht="15.75">
      <c r="A163" s="101"/>
      <c r="B163" s="102" t="s">
        <v>112</v>
      </c>
      <c r="C163" s="103"/>
      <c r="D163" s="103"/>
      <c r="E163" s="103"/>
      <c r="F163" s="103"/>
      <c r="G163" s="89"/>
      <c r="H163" s="89"/>
      <c r="I163" s="89"/>
      <c r="J163" s="104">
        <v>0.19215</v>
      </c>
      <c r="K163" s="28"/>
      <c r="L163" s="28"/>
      <c r="M163" s="28"/>
      <c r="N163" s="142"/>
    </row>
    <row r="164" spans="1:14" ht="15.75">
      <c r="A164" s="101"/>
      <c r="B164" s="102" t="s">
        <v>113</v>
      </c>
      <c r="C164" s="103"/>
      <c r="D164" s="103"/>
      <c r="E164" s="103"/>
      <c r="F164" s="103"/>
      <c r="G164" s="89"/>
      <c r="H164" s="89"/>
      <c r="I164" s="89"/>
      <c r="J164" s="104">
        <v>0.0809</v>
      </c>
      <c r="K164" s="104"/>
      <c r="L164" s="28"/>
      <c r="M164" s="28"/>
      <c r="N164" s="142"/>
    </row>
    <row r="165" spans="1:14" ht="15.75">
      <c r="A165" s="101"/>
      <c r="B165" s="102" t="s">
        <v>114</v>
      </c>
      <c r="C165" s="103"/>
      <c r="D165" s="103"/>
      <c r="E165" s="103"/>
      <c r="F165" s="103"/>
      <c r="G165" s="89"/>
      <c r="H165" s="89"/>
      <c r="I165" s="89"/>
      <c r="J165" s="104">
        <f>J163-J164</f>
        <v>0.11124999999999999</v>
      </c>
      <c r="K165" s="28"/>
      <c r="L165" s="28"/>
      <c r="M165" s="28"/>
      <c r="N165" s="142"/>
    </row>
    <row r="166" spans="1:14" ht="15.75">
      <c r="A166" s="101"/>
      <c r="B166" s="102" t="s">
        <v>115</v>
      </c>
      <c r="C166" s="103"/>
      <c r="D166" s="103"/>
      <c r="E166" s="103"/>
      <c r="F166" s="103"/>
      <c r="G166" s="89"/>
      <c r="H166" s="89"/>
      <c r="I166" s="89"/>
      <c r="J166" s="104">
        <v>0.16659</v>
      </c>
      <c r="K166" s="28"/>
      <c r="L166" s="28"/>
      <c r="M166" s="28"/>
      <c r="N166" s="142"/>
    </row>
    <row r="167" spans="1:14" ht="15.75">
      <c r="A167" s="101"/>
      <c r="B167" s="102" t="s">
        <v>116</v>
      </c>
      <c r="C167" s="103"/>
      <c r="D167" s="103"/>
      <c r="E167" s="103"/>
      <c r="F167" s="103"/>
      <c r="G167" s="89"/>
      <c r="H167" s="89"/>
      <c r="I167" s="89"/>
      <c r="J167" s="104">
        <f>L30</f>
        <v>0.0564891</v>
      </c>
      <c r="K167" s="28"/>
      <c r="L167" s="28"/>
      <c r="M167" s="28"/>
      <c r="N167" s="142"/>
    </row>
    <row r="168" spans="1:14" ht="15.75">
      <c r="A168" s="101"/>
      <c r="B168" s="102" t="s">
        <v>117</v>
      </c>
      <c r="C168" s="103"/>
      <c r="D168" s="103"/>
      <c r="E168" s="103"/>
      <c r="F168" s="103"/>
      <c r="G168" s="89"/>
      <c r="H168" s="89"/>
      <c r="I168" s="89"/>
      <c r="J168" s="104">
        <f>J166-J167</f>
        <v>0.11010089999999999</v>
      </c>
      <c r="K168" s="28"/>
      <c r="L168" s="28"/>
      <c r="M168" s="28"/>
      <c r="N168" s="142"/>
    </row>
    <row r="169" spans="1:14" ht="15.75">
      <c r="A169" s="101"/>
      <c r="B169" s="102" t="s">
        <v>118</v>
      </c>
      <c r="C169" s="103"/>
      <c r="D169" s="103"/>
      <c r="E169" s="103"/>
      <c r="F169" s="103"/>
      <c r="G169" s="89"/>
      <c r="H169" s="89"/>
      <c r="I169" s="89"/>
      <c r="J169" s="104" t="s">
        <v>178</v>
      </c>
      <c r="K169" s="28"/>
      <c r="L169" s="28"/>
      <c r="M169" s="28"/>
      <c r="N169" s="142"/>
    </row>
    <row r="170" spans="1:14" ht="15.75">
      <c r="A170" s="101"/>
      <c r="B170" s="102" t="s">
        <v>119</v>
      </c>
      <c r="C170" s="103"/>
      <c r="D170" s="103"/>
      <c r="E170" s="103"/>
      <c r="F170" s="103"/>
      <c r="G170" s="89"/>
      <c r="H170" s="89"/>
      <c r="I170" s="89"/>
      <c r="J170" s="105">
        <v>78.22</v>
      </c>
      <c r="K170" s="28"/>
      <c r="L170" s="28"/>
      <c r="M170" s="28"/>
      <c r="N170" s="142"/>
    </row>
    <row r="171" spans="1:14" ht="15.75">
      <c r="A171" s="101"/>
      <c r="B171" s="102" t="s">
        <v>120</v>
      </c>
      <c r="C171" s="103"/>
      <c r="D171" s="103"/>
      <c r="E171" s="103"/>
      <c r="F171" s="103"/>
      <c r="G171" s="89"/>
      <c r="H171" s="89"/>
      <c r="I171" s="89"/>
      <c r="J171" s="105">
        <v>62.51</v>
      </c>
      <c r="K171" s="28"/>
      <c r="L171" s="28"/>
      <c r="M171" s="28"/>
      <c r="N171" s="142"/>
    </row>
    <row r="172" spans="1:14" ht="15.75">
      <c r="A172" s="101"/>
      <c r="B172" s="102" t="s">
        <v>121</v>
      </c>
      <c r="C172" s="103"/>
      <c r="D172" s="103"/>
      <c r="E172" s="103"/>
      <c r="F172" s="103"/>
      <c r="G172" s="89"/>
      <c r="H172" s="89"/>
      <c r="I172" s="89"/>
      <c r="J172" s="104">
        <f>F61/D61*4</f>
        <v>0.25673836675703904</v>
      </c>
      <c r="K172" s="28"/>
      <c r="L172" s="28"/>
      <c r="M172" s="28"/>
      <c r="N172" s="142"/>
    </row>
    <row r="173" spans="1:14" ht="15.75">
      <c r="A173" s="101"/>
      <c r="B173" s="102"/>
      <c r="C173" s="102"/>
      <c r="D173" s="102"/>
      <c r="E173" s="102"/>
      <c r="F173" s="102"/>
      <c r="G173" s="28"/>
      <c r="H173" s="28"/>
      <c r="I173" s="35"/>
      <c r="J173" s="107"/>
      <c r="K173" s="28"/>
      <c r="L173" s="108"/>
      <c r="M173" s="28"/>
      <c r="N173" s="142"/>
    </row>
    <row r="174" spans="1:14" ht="15.75">
      <c r="A174" s="109"/>
      <c r="B174" s="17" t="s">
        <v>122</v>
      </c>
      <c r="C174" s="20"/>
      <c r="D174" s="110"/>
      <c r="E174" s="20"/>
      <c r="F174" s="110"/>
      <c r="G174" s="20"/>
      <c r="H174" s="110"/>
      <c r="I174" s="20" t="s">
        <v>173</v>
      </c>
      <c r="J174" s="110" t="s">
        <v>179</v>
      </c>
      <c r="K174" s="18"/>
      <c r="L174" s="18"/>
      <c r="M174" s="10"/>
      <c r="N174" s="142"/>
    </row>
    <row r="175" spans="1:14" ht="15.75">
      <c r="A175" s="112"/>
      <c r="B175" s="102" t="s">
        <v>123</v>
      </c>
      <c r="C175" s="67"/>
      <c r="D175" s="67"/>
      <c r="E175" s="67"/>
      <c r="F175" s="28"/>
      <c r="G175" s="28"/>
      <c r="H175" s="28"/>
      <c r="I175" s="28">
        <v>6916</v>
      </c>
      <c r="J175" s="66">
        <v>68196</v>
      </c>
      <c r="K175" s="66"/>
      <c r="L175" s="108"/>
      <c r="M175" s="113"/>
      <c r="N175" s="142"/>
    </row>
    <row r="176" spans="1:14" ht="15.75">
      <c r="A176" s="112"/>
      <c r="B176" s="102" t="s">
        <v>124</v>
      </c>
      <c r="C176" s="67"/>
      <c r="D176" s="67"/>
      <c r="E176" s="67"/>
      <c r="F176" s="28"/>
      <c r="G176" s="28"/>
      <c r="H176" s="28"/>
      <c r="I176" s="28">
        <v>97</v>
      </c>
      <c r="J176" s="66">
        <v>282</v>
      </c>
      <c r="K176" s="66"/>
      <c r="L176" s="108"/>
      <c r="M176" s="113"/>
      <c r="N176" s="142"/>
    </row>
    <row r="177" spans="1:14" ht="15.75">
      <c r="A177" s="112"/>
      <c r="B177" s="114" t="s">
        <v>125</v>
      </c>
      <c r="C177" s="67"/>
      <c r="D177" s="67"/>
      <c r="E177" s="67"/>
      <c r="F177" s="28"/>
      <c r="G177" s="28"/>
      <c r="H177" s="28"/>
      <c r="I177" s="28"/>
      <c r="J177" s="76" t="s">
        <v>180</v>
      </c>
      <c r="K177" s="28"/>
      <c r="L177" s="108"/>
      <c r="M177" s="113"/>
      <c r="N177" s="142"/>
    </row>
    <row r="178" spans="1:14" ht="15.75">
      <c r="A178" s="112"/>
      <c r="B178" s="114" t="s">
        <v>126</v>
      </c>
      <c r="C178" s="67"/>
      <c r="D178" s="67"/>
      <c r="E178" s="67"/>
      <c r="F178" s="28"/>
      <c r="G178" s="28"/>
      <c r="H178" s="28"/>
      <c r="I178" s="28"/>
      <c r="J178" s="66">
        <f>H61</f>
        <v>0</v>
      </c>
      <c r="K178" s="28"/>
      <c r="L178" s="108"/>
      <c r="M178" s="113"/>
      <c r="N178" s="142"/>
    </row>
    <row r="179" spans="1:14" ht="15.75">
      <c r="A179" s="115"/>
      <c r="B179" s="114" t="s">
        <v>127</v>
      </c>
      <c r="C179" s="67"/>
      <c r="D179" s="102"/>
      <c r="E179" s="102"/>
      <c r="F179" s="102"/>
      <c r="G179" s="28"/>
      <c r="H179" s="28"/>
      <c r="I179" s="28"/>
      <c r="J179" s="76"/>
      <c r="K179" s="28"/>
      <c r="L179" s="108"/>
      <c r="M179" s="116"/>
      <c r="N179" s="142"/>
    </row>
    <row r="180" spans="1:14" ht="15.75">
      <c r="A180" s="112"/>
      <c r="B180" s="102" t="s">
        <v>128</v>
      </c>
      <c r="C180" s="67"/>
      <c r="D180" s="67"/>
      <c r="E180" s="67"/>
      <c r="F180" s="67"/>
      <c r="G180" s="28"/>
      <c r="H180" s="28"/>
      <c r="I180" s="28"/>
      <c r="J180" s="66" t="s">
        <v>181</v>
      </c>
      <c r="K180" s="28"/>
      <c r="L180" s="108"/>
      <c r="M180" s="116"/>
      <c r="N180" s="142"/>
    </row>
    <row r="181" spans="1:14" ht="15.75">
      <c r="A181" s="112"/>
      <c r="B181" s="102" t="s">
        <v>129</v>
      </c>
      <c r="C181" s="67"/>
      <c r="D181" s="67"/>
      <c r="E181" s="67"/>
      <c r="F181" s="67"/>
      <c r="G181" s="28"/>
      <c r="H181" s="28"/>
      <c r="I181" s="28"/>
      <c r="J181" s="66" t="s">
        <v>181</v>
      </c>
      <c r="K181" s="28"/>
      <c r="L181" s="108"/>
      <c r="M181" s="116"/>
      <c r="N181" s="142"/>
    </row>
    <row r="182" spans="1:14" ht="15.75">
      <c r="A182" s="112"/>
      <c r="B182" s="102" t="s">
        <v>213</v>
      </c>
      <c r="C182" s="67"/>
      <c r="D182" s="67"/>
      <c r="E182" s="67"/>
      <c r="F182" s="67"/>
      <c r="G182" s="28"/>
      <c r="H182" s="28"/>
      <c r="I182" s="28"/>
      <c r="J182" s="66"/>
      <c r="K182" s="28"/>
      <c r="L182" s="108"/>
      <c r="M182" s="116"/>
      <c r="N182" s="142"/>
    </row>
    <row r="183" spans="1:14" ht="15.75">
      <c r="A183" s="115"/>
      <c r="B183" s="114" t="s">
        <v>130</v>
      </c>
      <c r="C183" s="67"/>
      <c r="D183" s="102"/>
      <c r="E183" s="102"/>
      <c r="F183" s="102"/>
      <c r="G183" s="28"/>
      <c r="H183" s="28"/>
      <c r="I183" s="28"/>
      <c r="J183" s="117"/>
      <c r="K183" s="28"/>
      <c r="L183" s="108"/>
      <c r="M183" s="116"/>
      <c r="N183" s="142"/>
    </row>
    <row r="184" spans="1:14" ht="15.75">
      <c r="A184" s="115"/>
      <c r="B184" s="102" t="s">
        <v>131</v>
      </c>
      <c r="C184" s="67"/>
      <c r="D184" s="102"/>
      <c r="E184" s="102"/>
      <c r="F184" s="102"/>
      <c r="G184" s="28"/>
      <c r="H184" s="28"/>
      <c r="I184" s="28"/>
      <c r="J184" s="117" t="s">
        <v>182</v>
      </c>
      <c r="K184" s="28"/>
      <c r="L184" s="108"/>
      <c r="M184" s="116"/>
      <c r="N184" s="142"/>
    </row>
    <row r="185" spans="1:14" ht="15.75">
      <c r="A185" s="112"/>
      <c r="B185" s="102" t="s">
        <v>132</v>
      </c>
      <c r="C185" s="67"/>
      <c r="D185" s="118"/>
      <c r="E185" s="118"/>
      <c r="F185" s="119"/>
      <c r="G185" s="28"/>
      <c r="H185" s="28"/>
      <c r="I185" s="28"/>
      <c r="J185" s="117" t="s">
        <v>182</v>
      </c>
      <c r="K185" s="28"/>
      <c r="L185" s="108"/>
      <c r="M185" s="116"/>
      <c r="N185" s="142"/>
    </row>
    <row r="186" spans="1:14" ht="15.75">
      <c r="A186" s="112"/>
      <c r="B186" s="102" t="s">
        <v>133</v>
      </c>
      <c r="C186" s="67"/>
      <c r="D186" s="118"/>
      <c r="E186" s="118"/>
      <c r="F186" s="119"/>
      <c r="G186" s="28"/>
      <c r="H186" s="28"/>
      <c r="I186" s="28"/>
      <c r="J186" s="117" t="s">
        <v>182</v>
      </c>
      <c r="K186" s="28"/>
      <c r="L186" s="108"/>
      <c r="M186" s="116"/>
      <c r="N186" s="142"/>
    </row>
    <row r="187" spans="1:14" ht="15.75">
      <c r="A187" s="112"/>
      <c r="B187" s="102" t="s">
        <v>134</v>
      </c>
      <c r="C187" s="67"/>
      <c r="D187" s="120"/>
      <c r="E187" s="118"/>
      <c r="F187" s="119"/>
      <c r="G187" s="28"/>
      <c r="H187" s="28"/>
      <c r="I187" s="28"/>
      <c r="J187" s="117" t="s">
        <v>182</v>
      </c>
      <c r="K187" s="28"/>
      <c r="L187" s="108"/>
      <c r="M187" s="116"/>
      <c r="N187" s="142"/>
    </row>
    <row r="188" spans="1:14" ht="15.75">
      <c r="A188" s="112"/>
      <c r="B188" s="102"/>
      <c r="C188" s="67"/>
      <c r="D188" s="120"/>
      <c r="E188" s="118"/>
      <c r="F188" s="119"/>
      <c r="G188" s="28"/>
      <c r="H188" s="35"/>
      <c r="I188" s="35"/>
      <c r="J188" s="121"/>
      <c r="K188" s="35"/>
      <c r="L188" s="108"/>
      <c r="M188" s="116"/>
      <c r="N188" s="142"/>
    </row>
    <row r="189" spans="1:14" ht="15.75">
      <c r="A189" s="8"/>
      <c r="B189" s="17" t="s">
        <v>135</v>
      </c>
      <c r="C189" s="20"/>
      <c r="D189" s="110"/>
      <c r="E189" s="20"/>
      <c r="F189" s="110"/>
      <c r="G189" s="20"/>
      <c r="H189" s="110" t="s">
        <v>173</v>
      </c>
      <c r="I189" s="20" t="s">
        <v>174</v>
      </c>
      <c r="J189" s="110" t="s">
        <v>183</v>
      </c>
      <c r="K189" s="20" t="s">
        <v>174</v>
      </c>
      <c r="L189" s="18"/>
      <c r="M189" s="122"/>
      <c r="N189" s="142"/>
    </row>
    <row r="190" spans="1:14" ht="15.75">
      <c r="A190" s="27"/>
      <c r="B190" s="67" t="s">
        <v>136</v>
      </c>
      <c r="C190" s="123"/>
      <c r="D190" s="67"/>
      <c r="E190" s="123"/>
      <c r="F190" s="28"/>
      <c r="G190" s="123"/>
      <c r="H190" s="67">
        <v>41906</v>
      </c>
      <c r="I190" s="123">
        <f>H190/$H$195</f>
        <v>0.4976309508259016</v>
      </c>
      <c r="J190" s="66">
        <v>215150</v>
      </c>
      <c r="K190" s="124">
        <f>J190/$J$195</f>
        <v>0.6063381571716432</v>
      </c>
      <c r="L190" s="108"/>
      <c r="M190" s="116"/>
      <c r="N190" s="142"/>
    </row>
    <row r="191" spans="1:14" ht="15.75">
      <c r="A191" s="27"/>
      <c r="B191" s="67" t="s">
        <v>137</v>
      </c>
      <c r="C191" s="123"/>
      <c r="D191" s="67"/>
      <c r="E191" s="123"/>
      <c r="F191" s="28"/>
      <c r="G191" s="125"/>
      <c r="H191" s="67">
        <v>1703</v>
      </c>
      <c r="I191" s="123">
        <f>H191/$H$195</f>
        <v>0.020223011245561744</v>
      </c>
      <c r="J191" s="66">
        <v>6418</v>
      </c>
      <c r="K191" s="124">
        <f>J191/$J$195</f>
        <v>0.018087280003381855</v>
      </c>
      <c r="L191" s="108"/>
      <c r="M191" s="116"/>
      <c r="N191" s="142"/>
    </row>
    <row r="192" spans="1:14" ht="15.75">
      <c r="A192" s="27"/>
      <c r="B192" s="67" t="s">
        <v>138</v>
      </c>
      <c r="C192" s="123"/>
      <c r="D192" s="67"/>
      <c r="E192" s="123"/>
      <c r="F192" s="28"/>
      <c r="G192" s="125"/>
      <c r="H192" s="67">
        <v>1365</v>
      </c>
      <c r="I192" s="123">
        <f>H192/$H$195</f>
        <v>0.016209283822778496</v>
      </c>
      <c r="J192" s="66">
        <v>4535</v>
      </c>
      <c r="K192" s="124">
        <f>J192/$J$195</f>
        <v>0.012780588160694406</v>
      </c>
      <c r="L192" s="108"/>
      <c r="M192" s="116"/>
      <c r="N192" s="142"/>
    </row>
    <row r="193" spans="1:14" ht="15.75">
      <c r="A193" s="27"/>
      <c r="B193" s="67" t="s">
        <v>139</v>
      </c>
      <c r="C193" s="123"/>
      <c r="D193" s="67"/>
      <c r="E193" s="123"/>
      <c r="F193" s="28"/>
      <c r="G193" s="125"/>
      <c r="H193" s="67">
        <f>1314+37923</f>
        <v>39237</v>
      </c>
      <c r="I193" s="123">
        <f>H193/$H$195</f>
        <v>0.46593675410575813</v>
      </c>
      <c r="J193" s="66">
        <f>4424+124308</f>
        <v>128732</v>
      </c>
      <c r="K193" s="124">
        <f>J193/$J$195</f>
        <v>0.3627939746642806</v>
      </c>
      <c r="L193" s="108"/>
      <c r="M193" s="116"/>
      <c r="N193" s="142"/>
    </row>
    <row r="194" spans="1:14" ht="15.75">
      <c r="A194" s="27"/>
      <c r="B194" s="67"/>
      <c r="C194" s="126"/>
      <c r="D194" s="113"/>
      <c r="E194" s="126"/>
      <c r="F194" s="28"/>
      <c r="G194" s="126"/>
      <c r="H194" s="113"/>
      <c r="I194" s="126"/>
      <c r="J194" s="66"/>
      <c r="K194" s="124"/>
      <c r="L194" s="108"/>
      <c r="M194" s="116"/>
      <c r="N194" s="142"/>
    </row>
    <row r="195" spans="1:14" ht="15.75">
      <c r="A195" s="27"/>
      <c r="B195" s="28"/>
      <c r="C195" s="28"/>
      <c r="D195" s="35"/>
      <c r="E195" s="28"/>
      <c r="F195" s="28"/>
      <c r="G195" s="28"/>
      <c r="H195" s="65">
        <f>SUM(H190:H193)</f>
        <v>84211</v>
      </c>
      <c r="I195" s="124">
        <f>SUM(I190:I193)</f>
        <v>1</v>
      </c>
      <c r="J195" s="66">
        <f>SUM(J190:J194)</f>
        <v>354835</v>
      </c>
      <c r="K195" s="124">
        <f>SUM(K190:K194)</f>
        <v>1</v>
      </c>
      <c r="L195" s="108"/>
      <c r="M195" s="28"/>
      <c r="N195" s="142"/>
    </row>
    <row r="196" spans="1:14" ht="15.75">
      <c r="A196" s="27"/>
      <c r="B196" s="28"/>
      <c r="C196" s="28"/>
      <c r="D196" s="35"/>
      <c r="E196" s="28"/>
      <c r="F196" s="28"/>
      <c r="G196" s="28"/>
      <c r="H196" s="65"/>
      <c r="I196" s="124"/>
      <c r="J196" s="66"/>
      <c r="K196" s="124"/>
      <c r="L196" s="108"/>
      <c r="M196" s="28"/>
      <c r="N196" s="142"/>
    </row>
    <row r="197" spans="1:14" ht="15.75">
      <c r="A197" s="8"/>
      <c r="B197" s="10"/>
      <c r="C197" s="10"/>
      <c r="D197" s="21"/>
      <c r="E197" s="10"/>
      <c r="F197" s="10"/>
      <c r="G197" s="10"/>
      <c r="H197" s="68"/>
      <c r="I197" s="127"/>
      <c r="J197" s="128"/>
      <c r="K197" s="127"/>
      <c r="L197" s="93"/>
      <c r="M197" s="10"/>
      <c r="N197" s="142"/>
    </row>
    <row r="198" spans="1:14" ht="15.75">
      <c r="A198" s="129"/>
      <c r="B198" s="17" t="s">
        <v>141</v>
      </c>
      <c r="C198" s="130"/>
      <c r="D198" s="20" t="s">
        <v>154</v>
      </c>
      <c r="E198" s="18"/>
      <c r="F198" s="17" t="s">
        <v>163</v>
      </c>
      <c r="G198" s="131"/>
      <c r="H198" s="131"/>
      <c r="I198" s="131"/>
      <c r="J198" s="132"/>
      <c r="K198" s="15"/>
      <c r="L198" s="15"/>
      <c r="M198" s="15"/>
      <c r="N198" s="142"/>
    </row>
    <row r="199" spans="1:14" ht="15.75">
      <c r="A199" s="129"/>
      <c r="B199" s="16" t="s">
        <v>142</v>
      </c>
      <c r="C199" s="135"/>
      <c r="D199" s="136" t="s">
        <v>155</v>
      </c>
      <c r="E199" s="16"/>
      <c r="F199" s="16" t="s">
        <v>164</v>
      </c>
      <c r="G199" s="135"/>
      <c r="H199" s="135"/>
      <c r="I199" s="15"/>
      <c r="J199" s="15"/>
      <c r="K199" s="15"/>
      <c r="L199" s="15"/>
      <c r="M199" s="15"/>
      <c r="N199" s="142"/>
    </row>
    <row r="200" spans="1:14" ht="15.75">
      <c r="A200" s="129"/>
      <c r="B200" s="16" t="s">
        <v>143</v>
      </c>
      <c r="C200" s="135"/>
      <c r="D200" s="136" t="s">
        <v>156</v>
      </c>
      <c r="E200" s="16"/>
      <c r="F200" s="16" t="s">
        <v>165</v>
      </c>
      <c r="G200" s="135"/>
      <c r="H200" s="135"/>
      <c r="I200" s="15"/>
      <c r="J200" s="15"/>
      <c r="K200" s="15"/>
      <c r="L200" s="15"/>
      <c r="M200" s="15"/>
      <c r="N200" s="142"/>
    </row>
    <row r="201" spans="1:13" ht="15">
      <c r="A201" s="143"/>
      <c r="B201" s="143"/>
      <c r="C201" s="143"/>
      <c r="D201" s="143"/>
      <c r="E201" s="143"/>
      <c r="F201" s="143"/>
      <c r="G201" s="143"/>
      <c r="H201" s="143"/>
      <c r="I201" s="143"/>
      <c r="J201" s="143"/>
      <c r="K201" s="143"/>
      <c r="L201" s="143"/>
      <c r="M201" s="143"/>
    </row>
  </sheetData>
  <printOptions/>
  <pageMargins left="0.25" right="0.41388888888888886" top="0.25" bottom="0.34375" header="0" footer="0"/>
  <pageSetup orientation="landscape" paperSize="9" scale="63"/>
  <headerFooter alignWithMargins="0">
    <oddFooter>&amp;LFFP3 INVESTOR REPORT QRT END SEPTEMBER 2001
</oddFooter>
  </headerFooter>
  <rowBreaks count="3" manualBreakCount="3">
    <brk id="46" min="106" max="160" man="1"/>
    <brk id="201" max="0" man="1"/>
    <brk id="0" min="8" max="44595" man="1"/>
  </rowBreaks>
</worksheet>
</file>

<file path=xl/worksheets/sheet2.xml><?xml version="1.0" encoding="utf-8"?>
<worksheet xmlns="http://schemas.openxmlformats.org/spreadsheetml/2006/main" xmlns:r="http://schemas.openxmlformats.org/officeDocument/2006/relationships">
  <dimension ref="A1:Z200"/>
  <sheetViews>
    <sheetView showOutlineSymbols="0" zoomScale="87" zoomScaleNormal="87" workbookViewId="0" topLeftCell="F1">
      <selection activeCell="L15" sqref="L15"/>
    </sheetView>
  </sheetViews>
  <sheetFormatPr defaultColWidth="8.88671875" defaultRowHeight="15"/>
  <cols>
    <col min="1" max="1" width="3.6640625" style="1" customWidth="1"/>
    <col min="2" max="2" width="49.6640625" style="1" customWidth="1"/>
    <col min="3" max="3" width="12.6640625" style="1" customWidth="1"/>
    <col min="4" max="4" width="14.6640625" style="1" customWidth="1"/>
    <col min="5" max="5" width="4.6640625" style="1" customWidth="1"/>
    <col min="6" max="6" width="14.6640625" style="1" customWidth="1"/>
    <col min="7" max="7" width="4.6640625" style="1" customWidth="1"/>
    <col min="8" max="8" width="13.6640625" style="1" customWidth="1"/>
    <col min="9" max="9" width="6.6640625" style="1" customWidth="1"/>
    <col min="10" max="10" width="13.6640625" style="1" customWidth="1"/>
    <col min="11" max="11" width="6.6640625" style="1" customWidth="1"/>
    <col min="12" max="12" width="12.6640625" style="1" customWidth="1"/>
    <col min="13" max="13" width="23.10546875" style="1" customWidth="1"/>
    <col min="14" max="16384" width="9.6640625" style="1" customWidth="1"/>
  </cols>
  <sheetData>
    <row r="1" spans="1:26" ht="20.25">
      <c r="A1" s="2"/>
      <c r="B1" s="3" t="s">
        <v>0</v>
      </c>
      <c r="C1" s="4"/>
      <c r="D1" s="5"/>
      <c r="E1" s="5"/>
      <c r="F1" s="5"/>
      <c r="G1" s="5"/>
      <c r="H1" s="5"/>
      <c r="I1" s="5"/>
      <c r="J1" s="5"/>
      <c r="K1" s="5"/>
      <c r="L1" s="5"/>
      <c r="M1" s="5"/>
      <c r="N1" s="6"/>
      <c r="O1" s="7"/>
      <c r="P1" s="7"/>
      <c r="Q1" s="7"/>
      <c r="R1" s="7"/>
      <c r="S1" s="7" t="s">
        <v>194</v>
      </c>
      <c r="T1" s="7"/>
      <c r="U1" s="7"/>
      <c r="V1" s="7"/>
      <c r="W1" s="7"/>
      <c r="X1" s="7"/>
      <c r="Y1" s="7"/>
      <c r="Z1" s="7"/>
    </row>
    <row r="2" spans="1:26" ht="15.75">
      <c r="A2" s="8"/>
      <c r="B2" s="9"/>
      <c r="C2" s="9"/>
      <c r="D2" s="10"/>
      <c r="E2" s="10"/>
      <c r="F2" s="10"/>
      <c r="G2" s="10"/>
      <c r="H2" s="10"/>
      <c r="I2" s="10"/>
      <c r="J2" s="10"/>
      <c r="K2" s="10"/>
      <c r="L2" s="10"/>
      <c r="M2" s="10"/>
      <c r="N2" s="6"/>
      <c r="O2" s="7"/>
      <c r="P2" s="7"/>
      <c r="Q2" s="7"/>
      <c r="R2" s="7"/>
      <c r="S2" s="7" t="s">
        <v>195</v>
      </c>
      <c r="T2" s="7"/>
      <c r="U2" s="7"/>
      <c r="V2" s="7"/>
      <c r="W2" s="7"/>
      <c r="X2" s="7"/>
      <c r="Y2" s="7"/>
      <c r="Z2" s="7"/>
    </row>
    <row r="3" spans="1:26" ht="15.75">
      <c r="A3" s="11"/>
      <c r="B3" s="12" t="s">
        <v>1</v>
      </c>
      <c r="C3" s="10"/>
      <c r="D3" s="10"/>
      <c r="E3" s="10"/>
      <c r="F3" s="10"/>
      <c r="G3" s="10"/>
      <c r="H3" s="10"/>
      <c r="I3" s="10"/>
      <c r="J3" s="10"/>
      <c r="K3" s="10"/>
      <c r="L3" s="10"/>
      <c r="M3" s="10"/>
      <c r="N3" s="6"/>
      <c r="O3" s="7"/>
      <c r="P3" s="7"/>
      <c r="Q3" s="7"/>
      <c r="R3" s="7"/>
      <c r="S3" s="7" t="s">
        <v>196</v>
      </c>
      <c r="T3" s="7"/>
      <c r="U3" s="7"/>
      <c r="V3" s="7"/>
      <c r="W3" s="7"/>
      <c r="X3" s="7"/>
      <c r="Y3" s="7"/>
      <c r="Z3" s="7"/>
    </row>
    <row r="4" spans="1:26" ht="15.75">
      <c r="A4" s="8"/>
      <c r="B4" s="9"/>
      <c r="C4" s="9"/>
      <c r="D4" s="10"/>
      <c r="E4" s="10"/>
      <c r="F4" s="10"/>
      <c r="G4" s="10"/>
      <c r="H4" s="10"/>
      <c r="I4" s="10"/>
      <c r="J4" s="10"/>
      <c r="K4" s="10"/>
      <c r="L4" s="10"/>
      <c r="M4" s="10"/>
      <c r="N4" s="6"/>
      <c r="O4" s="7"/>
      <c r="P4" s="7"/>
      <c r="Q4" s="7"/>
      <c r="R4" s="7"/>
      <c r="S4" s="7" t="s">
        <v>195</v>
      </c>
      <c r="T4" s="7"/>
      <c r="U4" s="7"/>
      <c r="V4" s="7"/>
      <c r="W4" s="7"/>
      <c r="X4" s="7"/>
      <c r="Y4" s="7"/>
      <c r="Z4" s="7"/>
    </row>
    <row r="5" spans="1:26" ht="15.75">
      <c r="A5" s="8"/>
      <c r="B5" s="13" t="s">
        <v>2</v>
      </c>
      <c r="C5" s="14"/>
      <c r="D5" s="10"/>
      <c r="E5" s="10"/>
      <c r="F5" s="10"/>
      <c r="G5" s="10"/>
      <c r="H5" s="10"/>
      <c r="I5" s="10"/>
      <c r="J5" s="10"/>
      <c r="K5" s="10"/>
      <c r="L5" s="10"/>
      <c r="M5" s="10"/>
      <c r="N5" s="6"/>
      <c r="O5" s="7"/>
      <c r="P5" s="7"/>
      <c r="Q5" s="7"/>
      <c r="R5" s="7"/>
      <c r="S5" s="7" t="s">
        <v>197</v>
      </c>
      <c r="T5" s="7"/>
      <c r="U5" s="7"/>
      <c r="V5" s="7"/>
      <c r="W5" s="7"/>
      <c r="X5" s="7"/>
      <c r="Y5" s="7"/>
      <c r="Z5" s="7"/>
    </row>
    <row r="6" spans="1:26" ht="15.75">
      <c r="A6" s="8"/>
      <c r="B6" s="13" t="s">
        <v>3</v>
      </c>
      <c r="C6" s="14"/>
      <c r="D6" s="10"/>
      <c r="E6" s="10"/>
      <c r="F6" s="10"/>
      <c r="G6" s="10"/>
      <c r="H6" s="10"/>
      <c r="I6" s="10"/>
      <c r="J6" s="10"/>
      <c r="K6" s="10"/>
      <c r="L6" s="10"/>
      <c r="M6" s="10"/>
      <c r="N6" s="6"/>
      <c r="O6" s="7"/>
      <c r="P6" s="7"/>
      <c r="Q6" s="7"/>
      <c r="R6" s="7"/>
      <c r="S6" s="7" t="s">
        <v>195</v>
      </c>
      <c r="T6" s="7"/>
      <c r="U6" s="7"/>
      <c r="V6" s="7"/>
      <c r="W6" s="7"/>
      <c r="X6" s="7"/>
      <c r="Y6" s="7"/>
      <c r="Z6" s="7"/>
    </row>
    <row r="7" spans="1:26" ht="15.75">
      <c r="A7" s="8"/>
      <c r="B7" s="13" t="s">
        <v>4</v>
      </c>
      <c r="C7" s="14"/>
      <c r="D7" s="10"/>
      <c r="E7" s="10"/>
      <c r="F7" s="10"/>
      <c r="G7" s="10"/>
      <c r="H7" s="10"/>
      <c r="I7" s="10"/>
      <c r="J7" s="10"/>
      <c r="K7" s="10"/>
      <c r="L7" s="10"/>
      <c r="M7" s="10"/>
      <c r="N7" s="6"/>
      <c r="O7" s="7"/>
      <c r="P7" s="7"/>
      <c r="Q7" s="7"/>
      <c r="R7" s="7"/>
      <c r="S7" s="7" t="s">
        <v>198</v>
      </c>
      <c r="T7" s="7"/>
      <c r="U7" s="7"/>
      <c r="V7" s="7"/>
      <c r="W7" s="7"/>
      <c r="X7" s="7"/>
      <c r="Y7" s="7"/>
      <c r="Z7" s="7"/>
    </row>
    <row r="8" spans="1:26" ht="15.75">
      <c r="A8" s="8"/>
      <c r="B8" s="15"/>
      <c r="C8" s="14"/>
      <c r="D8" s="10"/>
      <c r="E8" s="10"/>
      <c r="F8" s="10"/>
      <c r="G8" s="10"/>
      <c r="H8" s="10"/>
      <c r="I8" s="10"/>
      <c r="J8" s="10"/>
      <c r="K8" s="10"/>
      <c r="L8" s="10"/>
      <c r="M8" s="10"/>
      <c r="N8" s="6"/>
      <c r="O8" s="7"/>
      <c r="P8" s="7"/>
      <c r="Q8" s="7"/>
      <c r="R8" s="7"/>
      <c r="S8" s="7" t="s">
        <v>195</v>
      </c>
      <c r="T8" s="7"/>
      <c r="U8" s="7"/>
      <c r="V8" s="7"/>
      <c r="W8" s="7"/>
      <c r="X8" s="7"/>
      <c r="Y8" s="7"/>
      <c r="Z8" s="7"/>
    </row>
    <row r="9" spans="1:26" ht="15.75">
      <c r="A9" s="8"/>
      <c r="B9" s="14"/>
      <c r="C9" s="14"/>
      <c r="D9" s="16"/>
      <c r="E9" s="16"/>
      <c r="F9" s="10"/>
      <c r="G9" s="10"/>
      <c r="H9" s="10"/>
      <c r="I9" s="10"/>
      <c r="J9" s="10"/>
      <c r="K9" s="10"/>
      <c r="L9" s="10"/>
      <c r="M9" s="10"/>
      <c r="N9" s="6"/>
      <c r="O9" s="7"/>
      <c r="P9" s="7"/>
      <c r="Q9" s="7"/>
      <c r="R9" s="7"/>
      <c r="S9" s="7"/>
      <c r="T9" s="7"/>
      <c r="U9" s="7"/>
      <c r="V9" s="7"/>
      <c r="W9" s="7"/>
      <c r="X9" s="7"/>
      <c r="Y9" s="7"/>
      <c r="Z9" s="7"/>
    </row>
    <row r="10" spans="1:26" ht="15.75">
      <c r="A10" s="8"/>
      <c r="B10" s="16" t="s">
        <v>5</v>
      </c>
      <c r="C10" s="16"/>
      <c r="D10" s="10"/>
      <c r="E10" s="10"/>
      <c r="F10" s="10"/>
      <c r="G10" s="10"/>
      <c r="H10" s="10"/>
      <c r="I10" s="10"/>
      <c r="J10" s="10"/>
      <c r="K10" s="10"/>
      <c r="L10" s="10"/>
      <c r="M10" s="10"/>
      <c r="N10" s="6"/>
      <c r="O10" s="7"/>
      <c r="P10" s="7"/>
      <c r="Q10" s="7"/>
      <c r="R10" s="7"/>
      <c r="S10" s="7"/>
      <c r="T10" s="7"/>
      <c r="U10" s="7"/>
      <c r="V10" s="7"/>
      <c r="W10" s="7"/>
      <c r="X10" s="7"/>
      <c r="Y10" s="7"/>
      <c r="Z10" s="7"/>
    </row>
    <row r="11" spans="1:26" ht="15.75">
      <c r="A11" s="8"/>
      <c r="B11" s="16"/>
      <c r="C11" s="16"/>
      <c r="D11" s="10"/>
      <c r="E11" s="10"/>
      <c r="F11" s="10"/>
      <c r="G11" s="10"/>
      <c r="H11" s="10"/>
      <c r="I11" s="10"/>
      <c r="J11" s="10"/>
      <c r="K11" s="10"/>
      <c r="L11" s="10"/>
      <c r="M11" s="10"/>
      <c r="N11" s="6"/>
      <c r="O11" s="7"/>
      <c r="P11" s="7"/>
      <c r="Q11" s="7"/>
      <c r="R11" s="7"/>
      <c r="S11" s="7"/>
      <c r="T11" s="7"/>
      <c r="U11" s="7"/>
      <c r="V11" s="7"/>
      <c r="W11" s="7"/>
      <c r="X11" s="7"/>
      <c r="Y11" s="7"/>
      <c r="Z11" s="7"/>
    </row>
    <row r="12" spans="1:26" ht="15.75">
      <c r="A12" s="2"/>
      <c r="B12" s="5"/>
      <c r="C12" s="5"/>
      <c r="D12" s="5"/>
      <c r="E12" s="5"/>
      <c r="F12" s="5"/>
      <c r="G12" s="5"/>
      <c r="H12" s="5"/>
      <c r="I12" s="5"/>
      <c r="J12" s="5"/>
      <c r="K12" s="5"/>
      <c r="L12" s="5"/>
      <c r="M12" s="5"/>
      <c r="N12" s="6"/>
      <c r="O12" s="7"/>
      <c r="P12" s="7"/>
      <c r="Q12" s="7"/>
      <c r="R12" s="7"/>
      <c r="S12" s="7"/>
      <c r="T12" s="7"/>
      <c r="U12" s="7"/>
      <c r="V12" s="7"/>
      <c r="W12" s="7"/>
      <c r="X12" s="7"/>
      <c r="Y12" s="7"/>
      <c r="Z12" s="7"/>
    </row>
    <row r="13" spans="1:26" ht="15.75">
      <c r="A13" s="8"/>
      <c r="B13" s="17" t="s">
        <v>6</v>
      </c>
      <c r="C13" s="17"/>
      <c r="D13" s="18"/>
      <c r="E13" s="18"/>
      <c r="F13" s="18"/>
      <c r="G13" s="18"/>
      <c r="H13" s="18"/>
      <c r="I13" s="18"/>
      <c r="J13" s="18"/>
      <c r="K13" s="18"/>
      <c r="L13" s="19" t="s">
        <v>185</v>
      </c>
      <c r="M13" s="10"/>
      <c r="N13" s="6"/>
      <c r="O13" s="7"/>
      <c r="P13" s="7"/>
      <c r="Q13" s="7"/>
      <c r="R13" s="7"/>
      <c r="S13" s="7"/>
      <c r="T13" s="7"/>
      <c r="U13" s="7"/>
      <c r="V13" s="7"/>
      <c r="W13" s="7"/>
      <c r="X13" s="7"/>
      <c r="Y13" s="7"/>
      <c r="Z13" s="7"/>
    </row>
    <row r="14" spans="1:26" ht="15.75">
      <c r="A14" s="8"/>
      <c r="B14" s="17" t="s">
        <v>7</v>
      </c>
      <c r="C14" s="17"/>
      <c r="D14" s="18"/>
      <c r="E14" s="18"/>
      <c r="F14" s="18"/>
      <c r="G14" s="18"/>
      <c r="H14" s="18"/>
      <c r="I14" s="18"/>
      <c r="J14" s="18"/>
      <c r="K14" s="18"/>
      <c r="L14" s="20" t="s">
        <v>186</v>
      </c>
      <c r="M14" s="10"/>
      <c r="N14" s="6"/>
      <c r="O14" s="7"/>
      <c r="P14" s="7"/>
      <c r="Q14" s="7"/>
      <c r="R14" s="7"/>
      <c r="S14" s="7"/>
      <c r="T14" s="7"/>
      <c r="U14" s="7"/>
      <c r="V14" s="7"/>
      <c r="W14" s="7"/>
      <c r="X14" s="7"/>
      <c r="Y14" s="7"/>
      <c r="Z14" s="7"/>
    </row>
    <row r="15" spans="1:26" ht="15.75">
      <c r="A15" s="8"/>
      <c r="B15" s="17" t="s">
        <v>8</v>
      </c>
      <c r="C15" s="17"/>
      <c r="D15" s="18"/>
      <c r="E15" s="18"/>
      <c r="F15" s="18"/>
      <c r="G15" s="18"/>
      <c r="H15" s="18"/>
      <c r="I15" s="18"/>
      <c r="J15" s="18"/>
      <c r="K15" s="18"/>
      <c r="L15" s="20">
        <v>36458</v>
      </c>
      <c r="M15" s="10"/>
      <c r="N15" s="6"/>
      <c r="O15" s="7"/>
      <c r="P15" s="7"/>
      <c r="Q15" s="7"/>
      <c r="R15" s="7"/>
      <c r="S15" s="7"/>
      <c r="T15" s="7"/>
      <c r="U15" s="7"/>
      <c r="V15" s="7"/>
      <c r="W15" s="7"/>
      <c r="X15" s="7"/>
      <c r="Y15" s="7"/>
      <c r="Z15" s="7"/>
    </row>
    <row r="16" spans="1:26" ht="15.75">
      <c r="A16" s="8"/>
      <c r="B16" s="10"/>
      <c r="C16" s="10"/>
      <c r="D16" s="10"/>
      <c r="E16" s="10"/>
      <c r="F16" s="10"/>
      <c r="G16" s="10"/>
      <c r="H16" s="10"/>
      <c r="I16" s="10"/>
      <c r="J16" s="10"/>
      <c r="K16" s="10"/>
      <c r="L16" s="21"/>
      <c r="M16" s="10"/>
      <c r="N16" s="6"/>
      <c r="O16" s="7"/>
      <c r="P16" s="7"/>
      <c r="Q16" s="7"/>
      <c r="R16" s="7"/>
      <c r="S16" s="7"/>
      <c r="T16" s="7"/>
      <c r="U16" s="7"/>
      <c r="V16" s="7"/>
      <c r="W16" s="7"/>
      <c r="X16" s="7"/>
      <c r="Y16" s="7"/>
      <c r="Z16" s="7"/>
    </row>
    <row r="17" spans="1:26" ht="15.75">
      <c r="A17" s="8"/>
      <c r="B17" s="22" t="s">
        <v>9</v>
      </c>
      <c r="C17" s="10"/>
      <c r="D17" s="10"/>
      <c r="E17" s="10"/>
      <c r="F17" s="10"/>
      <c r="G17" s="10"/>
      <c r="H17" s="10"/>
      <c r="I17" s="10"/>
      <c r="J17" s="21"/>
      <c r="K17" s="10"/>
      <c r="L17" s="15"/>
      <c r="M17" s="10"/>
      <c r="N17" s="6"/>
      <c r="O17" s="7"/>
      <c r="P17" s="7"/>
      <c r="Q17" s="7"/>
      <c r="R17" s="7"/>
      <c r="S17" s="7"/>
      <c r="T17" s="7"/>
      <c r="U17" s="7"/>
      <c r="V17" s="7"/>
      <c r="W17" s="7"/>
      <c r="X17" s="7"/>
      <c r="Y17" s="7"/>
      <c r="Z17" s="7"/>
    </row>
    <row r="18" spans="1:26" ht="15.75">
      <c r="A18" s="8"/>
      <c r="B18" s="10"/>
      <c r="C18" s="10"/>
      <c r="D18" s="10"/>
      <c r="E18" s="10"/>
      <c r="F18" s="10"/>
      <c r="G18" s="10"/>
      <c r="H18" s="10"/>
      <c r="I18" s="10"/>
      <c r="J18" s="10"/>
      <c r="K18" s="10"/>
      <c r="L18" s="23"/>
      <c r="M18" s="10"/>
      <c r="N18" s="6"/>
      <c r="O18" s="7"/>
      <c r="P18" s="7"/>
      <c r="Q18" s="7"/>
      <c r="R18" s="7"/>
      <c r="S18" s="7"/>
      <c r="T18" s="7"/>
      <c r="U18" s="7"/>
      <c r="V18" s="7"/>
      <c r="W18" s="7"/>
      <c r="X18" s="7"/>
      <c r="Y18" s="7"/>
      <c r="Z18" s="7"/>
    </row>
    <row r="19" spans="1:26" ht="15.75">
      <c r="A19" s="8"/>
      <c r="B19" s="10"/>
      <c r="C19" s="24" t="s">
        <v>144</v>
      </c>
      <c r="D19" s="25" t="s">
        <v>147</v>
      </c>
      <c r="E19" s="25"/>
      <c r="F19" s="25" t="s">
        <v>157</v>
      </c>
      <c r="G19" s="25"/>
      <c r="H19" s="25" t="s">
        <v>166</v>
      </c>
      <c r="I19" s="25"/>
      <c r="J19" s="26"/>
      <c r="K19" s="15"/>
      <c r="L19" s="15"/>
      <c r="M19" s="10"/>
      <c r="N19" s="6"/>
      <c r="O19" s="7"/>
      <c r="P19" s="7"/>
      <c r="Q19" s="7"/>
      <c r="R19" s="7"/>
      <c r="S19" s="7"/>
      <c r="T19" s="7"/>
      <c r="U19" s="7"/>
      <c r="V19" s="7"/>
      <c r="W19" s="7"/>
      <c r="X19" s="7"/>
      <c r="Y19" s="7"/>
      <c r="Z19" s="7"/>
    </row>
    <row r="20" spans="1:26" ht="15.75">
      <c r="A20" s="27"/>
      <c r="B20" s="28" t="s">
        <v>10</v>
      </c>
      <c r="C20" s="29" t="s">
        <v>145</v>
      </c>
      <c r="D20" s="30" t="s">
        <v>148</v>
      </c>
      <c r="E20" s="30"/>
      <c r="F20" s="30" t="s">
        <v>158</v>
      </c>
      <c r="G20" s="30"/>
      <c r="H20" s="30" t="s">
        <v>167</v>
      </c>
      <c r="I20" s="30"/>
      <c r="J20" s="30"/>
      <c r="K20" s="31"/>
      <c r="L20" s="31"/>
      <c r="M20" s="28"/>
      <c r="N20" s="6"/>
      <c r="O20" s="7"/>
      <c r="P20" s="7"/>
      <c r="Q20" s="7"/>
      <c r="R20" s="7"/>
      <c r="S20" s="7"/>
      <c r="T20" s="7"/>
      <c r="U20" s="7"/>
      <c r="V20" s="7"/>
      <c r="W20" s="7"/>
      <c r="X20" s="7"/>
      <c r="Y20" s="7"/>
      <c r="Z20" s="7"/>
    </row>
    <row r="21" spans="1:26" ht="15.75">
      <c r="A21" s="27"/>
      <c r="B21" s="32" t="s">
        <v>11</v>
      </c>
      <c r="C21" s="32"/>
      <c r="D21" s="33" t="s">
        <v>148</v>
      </c>
      <c r="E21" s="33"/>
      <c r="F21" s="33" t="s">
        <v>158</v>
      </c>
      <c r="G21" s="33"/>
      <c r="H21" s="33" t="s">
        <v>167</v>
      </c>
      <c r="I21" s="33"/>
      <c r="J21" s="33"/>
      <c r="K21" s="34"/>
      <c r="L21" s="31"/>
      <c r="M21" s="28"/>
      <c r="N21" s="6"/>
      <c r="O21" s="7"/>
      <c r="P21" s="7"/>
      <c r="Q21" s="7"/>
      <c r="R21" s="7"/>
      <c r="S21" s="7"/>
      <c r="T21" s="7"/>
      <c r="U21" s="7"/>
      <c r="V21" s="7"/>
      <c r="W21" s="7"/>
      <c r="X21" s="7"/>
      <c r="Y21" s="7"/>
      <c r="Z21" s="7"/>
    </row>
    <row r="22" spans="1:26" ht="15.75">
      <c r="A22" s="27"/>
      <c r="B22" s="28" t="s">
        <v>12</v>
      </c>
      <c r="C22" s="28"/>
      <c r="D22" s="35" t="s">
        <v>149</v>
      </c>
      <c r="E22" s="30"/>
      <c r="F22" s="35" t="s">
        <v>159</v>
      </c>
      <c r="G22" s="30"/>
      <c r="H22" s="35" t="s">
        <v>168</v>
      </c>
      <c r="I22" s="30"/>
      <c r="J22" s="35"/>
      <c r="K22" s="31"/>
      <c r="L22" s="31"/>
      <c r="M22" s="28"/>
      <c r="N22" s="6"/>
      <c r="O22" s="7"/>
      <c r="P22" s="7"/>
      <c r="Q22" s="7"/>
      <c r="R22" s="7"/>
      <c r="S22" s="7"/>
      <c r="T22" s="7"/>
      <c r="U22" s="7"/>
      <c r="V22" s="7"/>
      <c r="W22" s="7"/>
      <c r="X22" s="7"/>
      <c r="Y22" s="7"/>
      <c r="Z22" s="7"/>
    </row>
    <row r="23" spans="1:26" ht="15.75">
      <c r="A23" s="27"/>
      <c r="B23" s="28"/>
      <c r="C23" s="28"/>
      <c r="D23" s="28"/>
      <c r="E23" s="30"/>
      <c r="F23" s="30"/>
      <c r="G23" s="30"/>
      <c r="H23" s="30"/>
      <c r="I23" s="30"/>
      <c r="J23" s="30"/>
      <c r="K23" s="31"/>
      <c r="L23" s="31"/>
      <c r="M23" s="28"/>
      <c r="N23" s="6"/>
      <c r="O23" s="7"/>
      <c r="P23" s="7"/>
      <c r="Q23" s="7"/>
      <c r="R23" s="7"/>
      <c r="S23" s="7"/>
      <c r="T23" s="7"/>
      <c r="U23" s="7"/>
      <c r="V23" s="7"/>
      <c r="W23" s="7"/>
      <c r="X23" s="7"/>
      <c r="Y23" s="7"/>
      <c r="Z23" s="7"/>
    </row>
    <row r="24" spans="1:26" ht="15.75">
      <c r="A24" s="27"/>
      <c r="B24" s="28" t="s">
        <v>13</v>
      </c>
      <c r="C24" s="28"/>
      <c r="D24" s="36">
        <v>210000</v>
      </c>
      <c r="E24" s="37"/>
      <c r="F24" s="36">
        <v>70000</v>
      </c>
      <c r="G24" s="36"/>
      <c r="H24" s="36">
        <v>20000</v>
      </c>
      <c r="I24" s="36"/>
      <c r="J24" s="36"/>
      <c r="K24" s="38"/>
      <c r="L24" s="36">
        <f>J24+H24+F24+D24</f>
        <v>300000</v>
      </c>
      <c r="M24" s="39"/>
      <c r="N24" s="6"/>
      <c r="O24" s="7"/>
      <c r="P24" s="7"/>
      <c r="Q24" s="7"/>
      <c r="R24" s="7"/>
      <c r="S24" s="7"/>
      <c r="T24" s="7"/>
      <c r="U24" s="7"/>
      <c r="V24" s="7"/>
      <c r="W24" s="7"/>
      <c r="X24" s="7"/>
      <c r="Y24" s="7"/>
      <c r="Z24" s="7"/>
    </row>
    <row r="25" spans="1:26" ht="15.75">
      <c r="A25" s="27"/>
      <c r="B25" s="28" t="s">
        <v>14</v>
      </c>
      <c r="C25" s="40">
        <f>L24/L25</f>
        <v>1</v>
      </c>
      <c r="D25" s="36">
        <v>210000</v>
      </c>
      <c r="E25" s="37"/>
      <c r="F25" s="36">
        <v>70000</v>
      </c>
      <c r="G25" s="36"/>
      <c r="H25" s="36">
        <v>20000</v>
      </c>
      <c r="I25" s="41"/>
      <c r="J25" s="36"/>
      <c r="K25" s="38"/>
      <c r="L25" s="36">
        <f>J25+H25+F25+D25</f>
        <v>300000</v>
      </c>
      <c r="M25" s="39"/>
      <c r="N25" s="6"/>
      <c r="O25" s="7"/>
      <c r="P25" s="7"/>
      <c r="Q25" s="7"/>
      <c r="R25" s="7"/>
      <c r="S25" s="7"/>
      <c r="T25" s="7"/>
      <c r="U25" s="7"/>
      <c r="V25" s="7"/>
      <c r="W25" s="7"/>
      <c r="X25" s="7"/>
      <c r="Y25" s="7"/>
      <c r="Z25" s="7"/>
    </row>
    <row r="26" spans="1:26" ht="15.75">
      <c r="A26" s="42"/>
      <c r="B26" s="32" t="s">
        <v>15</v>
      </c>
      <c r="C26" s="43">
        <f>L25/L26</f>
        <v>1</v>
      </c>
      <c r="D26" s="44">
        <v>210000</v>
      </c>
      <c r="E26" s="45"/>
      <c r="F26" s="44">
        <v>70000</v>
      </c>
      <c r="G26" s="44"/>
      <c r="H26" s="44">
        <v>20000</v>
      </c>
      <c r="I26" s="44"/>
      <c r="J26" s="44"/>
      <c r="K26" s="46"/>
      <c r="L26" s="44">
        <f>J26+H26+F26+D26</f>
        <v>300000</v>
      </c>
      <c r="M26" s="28"/>
      <c r="N26" s="6"/>
      <c r="O26" s="7"/>
      <c r="P26" s="7"/>
      <c r="Q26" s="7"/>
      <c r="R26" s="7"/>
      <c r="S26" s="7"/>
      <c r="T26" s="7"/>
      <c r="U26" s="7"/>
      <c r="V26" s="7"/>
      <c r="W26" s="7"/>
      <c r="X26" s="7"/>
      <c r="Y26" s="7"/>
      <c r="Z26" s="7"/>
    </row>
    <row r="27" spans="1:26" ht="15.75">
      <c r="A27" s="27"/>
      <c r="B27" s="28" t="s">
        <v>16</v>
      </c>
      <c r="C27" s="47"/>
      <c r="D27" s="35" t="s">
        <v>150</v>
      </c>
      <c r="E27" s="28"/>
      <c r="F27" s="35" t="s">
        <v>160</v>
      </c>
      <c r="G27" s="35"/>
      <c r="H27" s="35" t="s">
        <v>169</v>
      </c>
      <c r="I27" s="35"/>
      <c r="J27" s="35"/>
      <c r="K27" s="31"/>
      <c r="L27" s="31"/>
      <c r="M27" s="28"/>
      <c r="N27" s="6"/>
      <c r="O27" s="7"/>
      <c r="P27" s="7"/>
      <c r="Q27" s="7"/>
      <c r="R27" s="7"/>
      <c r="S27" s="7"/>
      <c r="T27" s="7"/>
      <c r="U27" s="7"/>
      <c r="V27" s="7"/>
      <c r="W27" s="7"/>
      <c r="X27" s="7"/>
      <c r="Y27" s="7"/>
      <c r="Z27" s="7"/>
    </row>
    <row r="28" spans="1:26" ht="15.75">
      <c r="A28" s="27"/>
      <c r="B28" s="28" t="s">
        <v>17</v>
      </c>
      <c r="C28" s="47"/>
      <c r="D28" s="48">
        <v>0.0538781</v>
      </c>
      <c r="E28" s="49"/>
      <c r="F28" s="48">
        <v>0.0573781</v>
      </c>
      <c r="G28" s="48"/>
      <c r="H28" s="48">
        <v>0.0648781</v>
      </c>
      <c r="I28" s="50"/>
      <c r="J28" s="48"/>
      <c r="K28" s="31"/>
      <c r="L28" s="50">
        <f>SUMPRODUCT(D28:J28,D26:J26)/L26</f>
        <v>0.0554281</v>
      </c>
      <c r="M28" s="28"/>
      <c r="N28" s="6"/>
      <c r="O28" s="7"/>
      <c r="P28" s="7"/>
      <c r="Q28" s="7"/>
      <c r="R28" s="7"/>
      <c r="S28" s="7"/>
      <c r="T28" s="7"/>
      <c r="U28" s="7"/>
      <c r="V28" s="7"/>
      <c r="W28" s="7"/>
      <c r="X28" s="7"/>
      <c r="Y28" s="7"/>
      <c r="Z28" s="7"/>
    </row>
    <row r="29" spans="1:26" ht="15.75">
      <c r="A29" s="27"/>
      <c r="B29" s="28" t="s">
        <v>18</v>
      </c>
      <c r="C29" s="47"/>
      <c r="D29" s="48">
        <v>0.0552406</v>
      </c>
      <c r="E29" s="49"/>
      <c r="F29" s="48">
        <v>0.0587406</v>
      </c>
      <c r="G29" s="48"/>
      <c r="H29" s="48">
        <v>0.0662406</v>
      </c>
      <c r="I29" s="50"/>
      <c r="J29" s="48"/>
      <c r="K29" s="31"/>
      <c r="L29" s="31"/>
      <c r="M29" s="28"/>
      <c r="N29" s="6"/>
      <c r="O29" s="7"/>
      <c r="P29" s="7"/>
      <c r="Q29" s="7"/>
      <c r="R29" s="7"/>
      <c r="S29" s="7"/>
      <c r="T29" s="7"/>
      <c r="U29" s="7"/>
      <c r="V29" s="7"/>
      <c r="W29" s="7"/>
      <c r="X29" s="7"/>
      <c r="Y29" s="7"/>
      <c r="Z29" s="7"/>
    </row>
    <row r="30" spans="1:26" ht="15.75">
      <c r="A30" s="27"/>
      <c r="B30" s="28" t="s">
        <v>19</v>
      </c>
      <c r="C30" s="47"/>
      <c r="D30" s="35" t="s">
        <v>151</v>
      </c>
      <c r="E30" s="28"/>
      <c r="F30" s="35" t="s">
        <v>151</v>
      </c>
      <c r="G30" s="35"/>
      <c r="H30" s="35" t="s">
        <v>151</v>
      </c>
      <c r="I30" s="35"/>
      <c r="J30" s="35"/>
      <c r="K30" s="31"/>
      <c r="L30" s="31"/>
      <c r="M30" s="28"/>
      <c r="N30" s="6"/>
      <c r="O30" s="7"/>
      <c r="P30" s="7"/>
      <c r="Q30" s="7"/>
      <c r="R30" s="7"/>
      <c r="S30" s="7"/>
      <c r="T30" s="7"/>
      <c r="U30" s="7"/>
      <c r="V30" s="7"/>
      <c r="W30" s="7"/>
      <c r="X30" s="7"/>
      <c r="Y30" s="7"/>
      <c r="Z30" s="7"/>
    </row>
    <row r="31" spans="1:26" ht="15.75">
      <c r="A31" s="27"/>
      <c r="B31" s="28" t="s">
        <v>20</v>
      </c>
      <c r="C31" s="28"/>
      <c r="D31" s="51">
        <v>1643</v>
      </c>
      <c r="E31" s="28"/>
      <c r="F31" s="51">
        <v>1643</v>
      </c>
      <c r="G31" s="51"/>
      <c r="H31" s="51">
        <v>1643</v>
      </c>
      <c r="I31" s="35"/>
      <c r="J31" s="35"/>
      <c r="K31" s="31"/>
      <c r="L31" s="31"/>
      <c r="M31" s="28"/>
      <c r="N31" s="6"/>
      <c r="O31" s="7"/>
      <c r="P31" s="7"/>
      <c r="Q31" s="7"/>
      <c r="R31" s="7"/>
      <c r="S31" s="7"/>
      <c r="T31" s="7"/>
      <c r="U31" s="7"/>
      <c r="V31" s="7"/>
      <c r="W31" s="7"/>
      <c r="X31" s="7"/>
      <c r="Y31" s="7"/>
      <c r="Z31" s="7"/>
    </row>
    <row r="32" spans="1:26" ht="15.75">
      <c r="A32" s="27"/>
      <c r="B32" s="28" t="s">
        <v>21</v>
      </c>
      <c r="C32" s="28"/>
      <c r="D32" s="35" t="s">
        <v>152</v>
      </c>
      <c r="E32" s="28"/>
      <c r="F32" s="35" t="s">
        <v>161</v>
      </c>
      <c r="G32" s="35"/>
      <c r="H32" s="35" t="s">
        <v>170</v>
      </c>
      <c r="I32" s="35"/>
      <c r="J32" s="35"/>
      <c r="K32" s="31"/>
      <c r="L32" s="31"/>
      <c r="M32" s="28"/>
      <c r="N32" s="6"/>
      <c r="O32" s="7"/>
      <c r="P32" s="7"/>
      <c r="Q32" s="7"/>
      <c r="R32" s="7"/>
      <c r="S32" s="7"/>
      <c r="T32" s="7"/>
      <c r="U32" s="7"/>
      <c r="V32" s="7"/>
      <c r="W32" s="7"/>
      <c r="X32" s="7"/>
      <c r="Y32" s="7"/>
      <c r="Z32" s="7"/>
    </row>
    <row r="33" spans="1:26" ht="15.75">
      <c r="A33" s="27"/>
      <c r="B33" s="28"/>
      <c r="C33" s="28"/>
      <c r="D33" s="52"/>
      <c r="E33" s="52"/>
      <c r="F33" s="28"/>
      <c r="G33" s="52"/>
      <c r="H33" s="52"/>
      <c r="I33" s="52"/>
      <c r="J33" s="52"/>
      <c r="K33" s="52"/>
      <c r="L33" s="52"/>
      <c r="M33" s="28"/>
      <c r="N33" s="6"/>
      <c r="O33" s="7"/>
      <c r="P33" s="7"/>
      <c r="Q33" s="7"/>
      <c r="R33" s="7"/>
      <c r="S33" s="7"/>
      <c r="T33" s="7"/>
      <c r="U33" s="7"/>
      <c r="V33" s="7"/>
      <c r="W33" s="7"/>
      <c r="X33" s="7"/>
      <c r="Y33" s="7"/>
      <c r="Z33" s="7"/>
    </row>
    <row r="34" spans="1:26" ht="15.75">
      <c r="A34" s="27"/>
      <c r="B34" s="28" t="s">
        <v>22</v>
      </c>
      <c r="C34" s="28"/>
      <c r="D34" s="28"/>
      <c r="E34" s="28"/>
      <c r="F34" s="28"/>
      <c r="G34" s="28"/>
      <c r="H34" s="28"/>
      <c r="I34" s="28"/>
      <c r="J34" s="28"/>
      <c r="K34" s="28"/>
      <c r="L34" s="50">
        <f>(H24+F24)/(D24)</f>
        <v>0.42857142857142855</v>
      </c>
      <c r="M34" s="28"/>
      <c r="N34" s="6"/>
      <c r="O34" s="7"/>
      <c r="P34" s="7"/>
      <c r="Q34" s="7"/>
      <c r="R34" s="7"/>
      <c r="S34" s="7"/>
      <c r="T34" s="7"/>
      <c r="U34" s="7"/>
      <c r="V34" s="7"/>
      <c r="W34" s="7"/>
      <c r="X34" s="7"/>
      <c r="Y34" s="7"/>
      <c r="Z34" s="7"/>
    </row>
    <row r="35" spans="1:26" ht="15.75">
      <c r="A35" s="27"/>
      <c r="B35" s="28" t="s">
        <v>23</v>
      </c>
      <c r="C35" s="28"/>
      <c r="D35" s="28"/>
      <c r="E35" s="28"/>
      <c r="F35" s="28"/>
      <c r="G35" s="28"/>
      <c r="H35" s="28"/>
      <c r="I35" s="28"/>
      <c r="J35" s="28"/>
      <c r="K35" s="28"/>
      <c r="L35" s="50">
        <f>(H26+F26)/(D26)</f>
        <v>0.42857142857142855</v>
      </c>
      <c r="M35" s="28"/>
      <c r="N35" s="6"/>
      <c r="O35" s="7"/>
      <c r="P35" s="7"/>
      <c r="Q35" s="7"/>
      <c r="R35" s="7"/>
      <c r="S35" s="7"/>
      <c r="T35" s="7"/>
      <c r="U35" s="7"/>
      <c r="V35" s="7"/>
      <c r="W35" s="7"/>
      <c r="X35" s="7"/>
      <c r="Y35" s="7"/>
      <c r="Z35" s="7"/>
    </row>
    <row r="36" spans="1:26" ht="15.75">
      <c r="A36" s="27"/>
      <c r="B36" s="28" t="s">
        <v>24</v>
      </c>
      <c r="C36" s="28"/>
      <c r="D36" s="28"/>
      <c r="E36" s="28"/>
      <c r="F36" s="28"/>
      <c r="G36" s="28"/>
      <c r="H36" s="28"/>
      <c r="I36" s="28"/>
      <c r="J36" s="35" t="s">
        <v>147</v>
      </c>
      <c r="K36" s="35" t="s">
        <v>184</v>
      </c>
      <c r="L36" s="36">
        <v>60000</v>
      </c>
      <c r="M36" s="28"/>
      <c r="N36" s="6"/>
      <c r="O36" s="7"/>
      <c r="P36" s="7"/>
      <c r="Q36" s="7"/>
      <c r="R36" s="7"/>
      <c r="S36" s="7"/>
      <c r="T36" s="7"/>
      <c r="U36" s="7"/>
      <c r="V36" s="7"/>
      <c r="W36" s="7"/>
      <c r="X36" s="7"/>
      <c r="Y36" s="7"/>
      <c r="Z36" s="7"/>
    </row>
    <row r="37" spans="1:26" ht="15.75">
      <c r="A37" s="27"/>
      <c r="B37" s="28"/>
      <c r="C37" s="28"/>
      <c r="D37" s="28"/>
      <c r="E37" s="28"/>
      <c r="F37" s="28"/>
      <c r="G37" s="28"/>
      <c r="H37" s="28"/>
      <c r="I37" s="28"/>
      <c r="J37" s="28"/>
      <c r="K37" s="28"/>
      <c r="L37" s="53"/>
      <c r="M37" s="28"/>
      <c r="N37" s="6"/>
      <c r="O37" s="7"/>
      <c r="P37" s="7"/>
      <c r="Q37" s="7"/>
      <c r="R37" s="7"/>
      <c r="S37" s="7"/>
      <c r="T37" s="7"/>
      <c r="U37" s="7"/>
      <c r="V37" s="7"/>
      <c r="W37" s="7"/>
      <c r="X37" s="7"/>
      <c r="Y37" s="7"/>
      <c r="Z37" s="7"/>
    </row>
    <row r="38" spans="1:26" ht="15.75">
      <c r="A38" s="27"/>
      <c r="B38" s="28" t="s">
        <v>25</v>
      </c>
      <c r="C38" s="28"/>
      <c r="D38" s="28"/>
      <c r="E38" s="28"/>
      <c r="F38" s="28"/>
      <c r="G38" s="28"/>
      <c r="H38" s="28"/>
      <c r="I38" s="28"/>
      <c r="J38" s="35"/>
      <c r="K38" s="35"/>
      <c r="L38" s="35" t="s">
        <v>187</v>
      </c>
      <c r="M38" s="28"/>
      <c r="N38" s="6"/>
      <c r="O38" s="7"/>
      <c r="P38" s="7"/>
      <c r="Q38" s="7"/>
      <c r="R38" s="7"/>
      <c r="S38" s="7"/>
      <c r="T38" s="7"/>
      <c r="U38" s="7"/>
      <c r="V38" s="7"/>
      <c r="W38" s="7"/>
      <c r="X38" s="7"/>
      <c r="Y38" s="7"/>
      <c r="Z38" s="7"/>
    </row>
    <row r="39" spans="1:26" ht="15.75">
      <c r="A39" s="42"/>
      <c r="B39" s="32" t="s">
        <v>26</v>
      </c>
      <c r="C39" s="32"/>
      <c r="D39" s="32"/>
      <c r="E39" s="32"/>
      <c r="F39" s="32"/>
      <c r="G39" s="32"/>
      <c r="H39" s="32"/>
      <c r="I39" s="32"/>
      <c r="J39" s="54"/>
      <c r="K39" s="54"/>
      <c r="L39" s="55">
        <v>36433</v>
      </c>
      <c r="M39" s="32"/>
      <c r="N39" s="6"/>
      <c r="O39" s="7"/>
      <c r="P39" s="7"/>
      <c r="Q39" s="7"/>
      <c r="R39" s="7"/>
      <c r="S39" s="7"/>
      <c r="T39" s="7"/>
      <c r="U39" s="7"/>
      <c r="V39" s="7"/>
      <c r="W39" s="7"/>
      <c r="X39" s="7"/>
      <c r="Y39" s="7"/>
      <c r="Z39" s="7"/>
    </row>
    <row r="40" spans="1:26" ht="15.75">
      <c r="A40" s="27"/>
      <c r="B40" s="28" t="s">
        <v>27</v>
      </c>
      <c r="C40" s="28"/>
      <c r="D40" s="28"/>
      <c r="E40" s="28"/>
      <c r="F40" s="28"/>
      <c r="G40" s="28"/>
      <c r="H40" s="31"/>
      <c r="I40" s="28">
        <f>L40-J40+1</f>
        <v>91</v>
      </c>
      <c r="J40" s="56">
        <v>36250</v>
      </c>
      <c r="K40" s="57"/>
      <c r="L40" s="56">
        <v>36340</v>
      </c>
      <c r="M40" s="28"/>
      <c r="N40" s="6"/>
      <c r="O40" s="7"/>
      <c r="P40" s="7"/>
      <c r="Q40" s="7"/>
      <c r="R40" s="7"/>
      <c r="S40" s="7"/>
      <c r="T40" s="7"/>
      <c r="U40" s="7"/>
      <c r="V40" s="7"/>
      <c r="W40" s="7"/>
      <c r="X40" s="7"/>
      <c r="Y40" s="7"/>
      <c r="Z40" s="7"/>
    </row>
    <row r="41" spans="1:26" ht="15.75">
      <c r="A41" s="27"/>
      <c r="B41" s="28" t="s">
        <v>28</v>
      </c>
      <c r="C41" s="28"/>
      <c r="D41" s="28"/>
      <c r="E41" s="28"/>
      <c r="F41" s="28"/>
      <c r="G41" s="28"/>
      <c r="H41" s="31"/>
      <c r="I41" s="28">
        <v>92</v>
      </c>
      <c r="J41" s="56">
        <v>36341</v>
      </c>
      <c r="K41" s="57"/>
      <c r="L41" s="56">
        <v>36432</v>
      </c>
      <c r="M41" s="28"/>
      <c r="N41" s="6"/>
      <c r="O41" s="7"/>
      <c r="P41" s="7"/>
      <c r="Q41" s="7"/>
      <c r="R41" s="7"/>
      <c r="S41" s="7"/>
      <c r="T41" s="7"/>
      <c r="U41" s="7"/>
      <c r="V41" s="7"/>
      <c r="W41" s="7"/>
      <c r="X41" s="7"/>
      <c r="Y41" s="7"/>
      <c r="Z41" s="7"/>
    </row>
    <row r="42" spans="1:26" ht="15.75">
      <c r="A42" s="27"/>
      <c r="B42" s="28" t="s">
        <v>29</v>
      </c>
      <c r="C42" s="28"/>
      <c r="D42" s="28"/>
      <c r="E42" s="28"/>
      <c r="F42" s="28"/>
      <c r="G42" s="28"/>
      <c r="H42" s="28"/>
      <c r="I42" s="28"/>
      <c r="J42" s="56"/>
      <c r="K42" s="57"/>
      <c r="L42" s="56" t="s">
        <v>189</v>
      </c>
      <c r="M42" s="28"/>
      <c r="N42" s="6"/>
      <c r="O42" s="7"/>
      <c r="P42" s="7"/>
      <c r="Q42" s="7"/>
      <c r="R42" s="7"/>
      <c r="S42" s="7"/>
      <c r="T42" s="7"/>
      <c r="U42" s="7"/>
      <c r="V42" s="7"/>
      <c r="W42" s="7"/>
      <c r="X42" s="7"/>
      <c r="Y42" s="7"/>
      <c r="Z42" s="7"/>
    </row>
    <row r="43" spans="1:26" ht="15.75">
      <c r="A43" s="27"/>
      <c r="B43" s="28" t="s">
        <v>30</v>
      </c>
      <c r="C43" s="28"/>
      <c r="D43" s="28"/>
      <c r="E43" s="28"/>
      <c r="F43" s="28"/>
      <c r="G43" s="28"/>
      <c r="H43" s="28"/>
      <c r="I43" s="28"/>
      <c r="J43" s="56"/>
      <c r="K43" s="57"/>
      <c r="L43" s="56">
        <v>36424</v>
      </c>
      <c r="M43" s="28"/>
      <c r="N43" s="6"/>
      <c r="O43" s="7"/>
      <c r="P43" s="7"/>
      <c r="Q43" s="7"/>
      <c r="R43" s="7"/>
      <c r="S43" s="7"/>
      <c r="T43" s="7"/>
      <c r="U43" s="7"/>
      <c r="V43" s="7"/>
      <c r="W43" s="7"/>
      <c r="X43" s="7"/>
      <c r="Y43" s="7"/>
      <c r="Z43" s="7"/>
    </row>
    <row r="44" spans="1:26" ht="15.75">
      <c r="A44" s="27"/>
      <c r="B44" s="28"/>
      <c r="C44" s="28"/>
      <c r="D44" s="28"/>
      <c r="E44" s="28"/>
      <c r="F44" s="28"/>
      <c r="G44" s="28"/>
      <c r="H44" s="28"/>
      <c r="I44" s="28"/>
      <c r="J44" s="28"/>
      <c r="K44" s="28"/>
      <c r="L44" s="58"/>
      <c r="M44" s="28"/>
      <c r="N44" s="6"/>
      <c r="O44" s="7"/>
      <c r="P44" s="7"/>
      <c r="Q44" s="7"/>
      <c r="R44" s="7"/>
      <c r="S44" s="7"/>
      <c r="T44" s="7"/>
      <c r="U44" s="7"/>
      <c r="V44" s="7"/>
      <c r="W44" s="7"/>
      <c r="X44" s="7"/>
      <c r="Y44" s="7"/>
      <c r="Z44" s="7"/>
    </row>
    <row r="45" spans="1:26" ht="15.75">
      <c r="A45" s="2"/>
      <c r="B45" s="5"/>
      <c r="C45" s="5"/>
      <c r="D45" s="5"/>
      <c r="E45" s="5"/>
      <c r="F45" s="5"/>
      <c r="G45" s="5"/>
      <c r="H45" s="5"/>
      <c r="I45" s="5"/>
      <c r="J45" s="5"/>
      <c r="K45" s="5"/>
      <c r="L45" s="59"/>
      <c r="M45" s="5"/>
      <c r="N45" s="6"/>
      <c r="O45" s="7"/>
      <c r="P45" s="7"/>
      <c r="Q45" s="7"/>
      <c r="R45" s="7"/>
      <c r="S45" s="7"/>
      <c r="T45" s="7"/>
      <c r="U45" s="7"/>
      <c r="V45" s="7"/>
      <c r="W45" s="7"/>
      <c r="X45" s="7"/>
      <c r="Y45" s="7"/>
      <c r="Z45" s="7"/>
    </row>
    <row r="46" spans="1:26" ht="15.75">
      <c r="A46" s="8"/>
      <c r="B46" s="60" t="s">
        <v>31</v>
      </c>
      <c r="C46" s="16"/>
      <c r="D46" s="10"/>
      <c r="E46" s="10"/>
      <c r="F46" s="10"/>
      <c r="G46" s="10"/>
      <c r="H46" s="10"/>
      <c r="I46" s="10"/>
      <c r="J46" s="10"/>
      <c r="K46" s="10"/>
      <c r="L46" s="61"/>
      <c r="M46" s="10"/>
      <c r="N46" s="6"/>
      <c r="O46" s="7"/>
      <c r="P46" s="7"/>
      <c r="Q46" s="7"/>
      <c r="R46" s="7"/>
      <c r="S46" s="7"/>
      <c r="T46" s="7"/>
      <c r="U46" s="7"/>
      <c r="V46" s="7"/>
      <c r="W46" s="7"/>
      <c r="X46" s="7"/>
      <c r="Y46" s="7"/>
      <c r="Z46" s="7"/>
    </row>
    <row r="47" spans="1:26" ht="15.75">
      <c r="A47" s="8"/>
      <c r="B47" s="16"/>
      <c r="C47" s="16"/>
      <c r="D47" s="10"/>
      <c r="E47" s="10"/>
      <c r="F47" s="10"/>
      <c r="G47" s="10"/>
      <c r="H47" s="10"/>
      <c r="I47" s="10"/>
      <c r="J47" s="10"/>
      <c r="K47" s="10"/>
      <c r="L47" s="61"/>
      <c r="M47" s="10"/>
      <c r="N47" s="6"/>
      <c r="O47" s="7"/>
      <c r="P47" s="7"/>
      <c r="Q47" s="7"/>
      <c r="R47" s="7"/>
      <c r="S47" s="7"/>
      <c r="T47" s="7"/>
      <c r="U47" s="7"/>
      <c r="V47" s="7"/>
      <c r="W47" s="7"/>
      <c r="X47" s="7"/>
      <c r="Y47" s="7"/>
      <c r="Z47" s="7"/>
    </row>
    <row r="48" spans="1:26" ht="47.25">
      <c r="A48" s="8"/>
      <c r="B48" s="62" t="s">
        <v>32</v>
      </c>
      <c r="C48" s="63" t="s">
        <v>146</v>
      </c>
      <c r="D48" s="63" t="s">
        <v>153</v>
      </c>
      <c r="E48" s="63"/>
      <c r="F48" s="63" t="s">
        <v>162</v>
      </c>
      <c r="G48" s="63"/>
      <c r="H48" s="63" t="s">
        <v>171</v>
      </c>
      <c r="I48" s="63"/>
      <c r="J48" s="63" t="s">
        <v>175</v>
      </c>
      <c r="K48" s="63"/>
      <c r="L48" s="64" t="s">
        <v>190</v>
      </c>
      <c r="M48" s="12"/>
      <c r="N48" s="6"/>
      <c r="O48" s="7"/>
      <c r="P48" s="7"/>
      <c r="Q48" s="7"/>
      <c r="R48" s="7"/>
      <c r="S48" s="7"/>
      <c r="T48" s="7"/>
      <c r="U48" s="7"/>
      <c r="V48" s="7"/>
      <c r="W48" s="7"/>
      <c r="X48" s="7"/>
      <c r="Y48" s="7"/>
      <c r="Z48" s="7"/>
    </row>
    <row r="49" spans="1:26" ht="15.75">
      <c r="A49" s="27"/>
      <c r="B49" s="28" t="s">
        <v>33</v>
      </c>
      <c r="C49" s="65"/>
      <c r="D49" s="65"/>
      <c r="E49" s="65"/>
      <c r="F49" s="65"/>
      <c r="G49" s="65"/>
      <c r="H49" s="65"/>
      <c r="I49" s="65"/>
      <c r="J49" s="65"/>
      <c r="K49" s="65"/>
      <c r="L49" s="66">
        <f>D49-F49+H49-J49</f>
        <v>0</v>
      </c>
      <c r="M49" s="28"/>
      <c r="N49" s="6"/>
      <c r="O49" s="7"/>
      <c r="P49" s="7"/>
      <c r="Q49" s="7"/>
      <c r="R49" s="7"/>
      <c r="S49" s="7"/>
      <c r="T49" s="7"/>
      <c r="U49" s="7"/>
      <c r="V49" s="7"/>
      <c r="W49" s="7"/>
      <c r="X49" s="7"/>
      <c r="Y49" s="7"/>
      <c r="Z49" s="7"/>
    </row>
    <row r="50" spans="1:26" ht="15.75">
      <c r="A50" s="27"/>
      <c r="B50" s="28" t="s">
        <v>34</v>
      </c>
      <c r="C50" s="65"/>
      <c r="D50" s="65"/>
      <c r="E50" s="65"/>
      <c r="F50" s="65"/>
      <c r="G50" s="65"/>
      <c r="H50" s="65"/>
      <c r="I50" s="65"/>
      <c r="J50" s="65"/>
      <c r="K50" s="65"/>
      <c r="L50" s="66">
        <f>D50-F50</f>
        <v>0</v>
      </c>
      <c r="M50" s="28"/>
      <c r="N50" s="6"/>
      <c r="O50" s="7"/>
      <c r="P50" s="7"/>
      <c r="Q50" s="7"/>
      <c r="R50" s="7"/>
      <c r="S50" s="7"/>
      <c r="T50" s="7"/>
      <c r="U50" s="7"/>
      <c r="V50" s="7"/>
      <c r="W50" s="7"/>
      <c r="X50" s="7"/>
      <c r="Y50" s="7"/>
      <c r="Z50" s="7"/>
    </row>
    <row r="51" spans="1:26" ht="15.75">
      <c r="A51" s="27"/>
      <c r="B51" s="28"/>
      <c r="C51" s="65"/>
      <c r="D51" s="65"/>
      <c r="E51" s="65"/>
      <c r="F51" s="65"/>
      <c r="G51" s="65"/>
      <c r="H51" s="65"/>
      <c r="I51" s="65"/>
      <c r="J51" s="65"/>
      <c r="K51" s="65"/>
      <c r="L51" s="66"/>
      <c r="M51" s="28"/>
      <c r="N51" s="6"/>
      <c r="O51" s="7"/>
      <c r="P51" s="7"/>
      <c r="Q51" s="7"/>
      <c r="R51" s="7"/>
      <c r="S51" s="7"/>
      <c r="T51" s="7"/>
      <c r="U51" s="7"/>
      <c r="V51" s="7"/>
      <c r="W51" s="7"/>
      <c r="X51" s="7"/>
      <c r="Y51" s="7"/>
      <c r="Z51" s="7"/>
    </row>
    <row r="52" spans="1:26" ht="15.75">
      <c r="A52" s="27"/>
      <c r="B52" s="28" t="s">
        <v>35</v>
      </c>
      <c r="C52" s="65">
        <f>SUM(C49:C51)</f>
        <v>0</v>
      </c>
      <c r="D52" s="65">
        <f>SUM(D49:D51)</f>
        <v>0</v>
      </c>
      <c r="E52" s="65"/>
      <c r="F52" s="65">
        <f>SUM(F49:F51)</f>
        <v>0</v>
      </c>
      <c r="G52" s="65"/>
      <c r="H52" s="65">
        <f>SUM(H49:H51)</f>
        <v>0</v>
      </c>
      <c r="I52" s="65"/>
      <c r="J52" s="65">
        <f>SUM(J49:J51)</f>
        <v>0</v>
      </c>
      <c r="K52" s="65"/>
      <c r="L52" s="67">
        <f>SUM(L49:L51)</f>
        <v>0</v>
      </c>
      <c r="M52" s="28"/>
      <c r="N52" s="6"/>
      <c r="O52" s="7"/>
      <c r="P52" s="7"/>
      <c r="Q52" s="7"/>
      <c r="R52" s="7"/>
      <c r="S52" s="7"/>
      <c r="T52" s="7"/>
      <c r="U52" s="7"/>
      <c r="V52" s="7"/>
      <c r="W52" s="7"/>
      <c r="X52" s="7"/>
      <c r="Y52" s="7"/>
      <c r="Z52" s="7"/>
    </row>
    <row r="53" spans="1:26" ht="15.75">
      <c r="A53" s="27"/>
      <c r="B53" s="28"/>
      <c r="C53" s="65"/>
      <c r="D53" s="65"/>
      <c r="E53" s="65"/>
      <c r="F53" s="65"/>
      <c r="G53" s="65"/>
      <c r="H53" s="65"/>
      <c r="I53" s="65"/>
      <c r="J53" s="65"/>
      <c r="K53" s="65"/>
      <c r="L53" s="67"/>
      <c r="M53" s="28"/>
      <c r="N53" s="6"/>
      <c r="O53" s="7"/>
      <c r="P53" s="7"/>
      <c r="Q53" s="7"/>
      <c r="R53" s="7"/>
      <c r="S53" s="7"/>
      <c r="T53" s="7"/>
      <c r="U53" s="7"/>
      <c r="V53" s="7"/>
      <c r="W53" s="7"/>
      <c r="X53" s="7"/>
      <c r="Y53" s="7"/>
      <c r="Z53" s="7"/>
    </row>
    <row r="54" spans="1:26" ht="15.75">
      <c r="A54" s="8"/>
      <c r="B54" s="12" t="s">
        <v>36</v>
      </c>
      <c r="C54" s="68"/>
      <c r="D54" s="68"/>
      <c r="E54" s="68"/>
      <c r="F54" s="69"/>
      <c r="G54" s="68"/>
      <c r="H54" s="68"/>
      <c r="I54" s="68"/>
      <c r="J54" s="68"/>
      <c r="K54" s="68"/>
      <c r="L54" s="70"/>
      <c r="M54" s="10"/>
      <c r="N54" s="6"/>
      <c r="O54" s="7"/>
      <c r="P54" s="7"/>
      <c r="Q54" s="7"/>
      <c r="R54" s="7"/>
      <c r="S54" s="7"/>
      <c r="T54" s="7"/>
      <c r="U54" s="7"/>
      <c r="V54" s="7"/>
      <c r="W54" s="7"/>
      <c r="X54" s="7"/>
      <c r="Y54" s="7"/>
      <c r="Z54" s="7"/>
    </row>
    <row r="55" spans="1:26" ht="15.75">
      <c r="A55" s="8"/>
      <c r="B55" s="10"/>
      <c r="C55" s="68"/>
      <c r="D55" s="68"/>
      <c r="E55" s="68"/>
      <c r="F55" s="68"/>
      <c r="G55" s="68"/>
      <c r="H55" s="68"/>
      <c r="I55" s="68"/>
      <c r="J55" s="68"/>
      <c r="K55" s="68"/>
      <c r="L55" s="70"/>
      <c r="M55" s="10"/>
      <c r="N55" s="6"/>
      <c r="O55" s="7"/>
      <c r="P55" s="7"/>
      <c r="Q55" s="7"/>
      <c r="R55" s="7"/>
      <c r="S55" s="7"/>
      <c r="T55" s="7"/>
      <c r="U55" s="7"/>
      <c r="V55" s="7"/>
      <c r="W55" s="7"/>
      <c r="X55" s="7"/>
      <c r="Y55" s="7"/>
      <c r="Z55" s="7"/>
    </row>
    <row r="56" spans="1:26" ht="15.75">
      <c r="A56" s="27"/>
      <c r="B56" s="28" t="s">
        <v>33</v>
      </c>
      <c r="C56" s="65">
        <f>300887-C57</f>
        <v>300234</v>
      </c>
      <c r="D56" s="66">
        <v>332736</v>
      </c>
      <c r="E56" s="65"/>
      <c r="F56" s="65">
        <f>26344-F57+204</f>
        <v>26257</v>
      </c>
      <c r="G56" s="65"/>
      <c r="H56" s="65">
        <f>41436-299</f>
        <v>41137</v>
      </c>
      <c r="I56" s="65"/>
      <c r="J56" s="65"/>
      <c r="K56" s="65"/>
      <c r="L56" s="66">
        <f>D56-F56+H56-J56</f>
        <v>347616</v>
      </c>
      <c r="M56" s="28"/>
      <c r="N56" s="6">
        <f>L56-347616</f>
        <v>0</v>
      </c>
      <c r="O56" s="7"/>
      <c r="P56" s="7"/>
      <c r="Q56" s="7"/>
      <c r="R56" s="7"/>
      <c r="S56" s="7"/>
      <c r="T56" s="7"/>
      <c r="U56" s="7"/>
      <c r="V56" s="7"/>
      <c r="W56" s="7"/>
      <c r="X56" s="7"/>
      <c r="Y56" s="7"/>
      <c r="Z56" s="7"/>
    </row>
    <row r="57" spans="1:26" ht="15.75">
      <c r="A57" s="27"/>
      <c r="B57" s="28" t="s">
        <v>34</v>
      </c>
      <c r="C57" s="65">
        <v>653</v>
      </c>
      <c r="D57" s="66">
        <v>0</v>
      </c>
      <c r="E57" s="65"/>
      <c r="F57" s="65">
        <v>291</v>
      </c>
      <c r="G57" s="65"/>
      <c r="H57" s="65">
        <v>299</v>
      </c>
      <c r="I57" s="65"/>
      <c r="J57" s="65"/>
      <c r="K57" s="65"/>
      <c r="L57" s="66">
        <f>D57-F57+H57-J57</f>
        <v>8</v>
      </c>
      <c r="M57" s="28"/>
      <c r="N57" s="6"/>
      <c r="O57" s="7"/>
      <c r="P57" s="7"/>
      <c r="Q57" s="7"/>
      <c r="R57" s="7"/>
      <c r="S57" s="7"/>
      <c r="T57" s="7"/>
      <c r="U57" s="7"/>
      <c r="V57" s="7"/>
      <c r="W57" s="7"/>
      <c r="X57" s="7"/>
      <c r="Y57" s="7"/>
      <c r="Z57" s="7"/>
    </row>
    <row r="58" spans="1:26" ht="15.75">
      <c r="A58" s="27"/>
      <c r="B58" s="65"/>
      <c r="C58" s="65"/>
      <c r="D58" s="66"/>
      <c r="E58" s="65"/>
      <c r="F58" s="65"/>
      <c r="G58" s="65"/>
      <c r="H58" s="65"/>
      <c r="I58" s="65"/>
      <c r="J58" s="65"/>
      <c r="K58" s="65"/>
      <c r="L58" s="66"/>
      <c r="M58" s="28"/>
      <c r="N58" s="6"/>
      <c r="O58" s="7"/>
      <c r="P58" s="7"/>
      <c r="Q58" s="7"/>
      <c r="R58" s="7"/>
      <c r="S58" s="7"/>
      <c r="T58" s="7"/>
      <c r="U58" s="7"/>
      <c r="V58" s="7"/>
      <c r="W58" s="7"/>
      <c r="X58" s="7"/>
      <c r="Y58" s="7"/>
      <c r="Z58" s="7"/>
    </row>
    <row r="59" spans="1:26" ht="15.75">
      <c r="A59" s="27"/>
      <c r="B59" s="28" t="s">
        <v>35</v>
      </c>
      <c r="C59" s="65">
        <f>SUM(C56:C58)</f>
        <v>300887</v>
      </c>
      <c r="D59" s="65">
        <v>332736</v>
      </c>
      <c r="E59" s="65"/>
      <c r="F59" s="65">
        <f>SUM(F56:F58)</f>
        <v>26548</v>
      </c>
      <c r="G59" s="65"/>
      <c r="H59" s="65">
        <f>SUM(H56:H58)</f>
        <v>41436</v>
      </c>
      <c r="I59" s="65"/>
      <c r="J59" s="65">
        <f>SUM(J56:J58)</f>
        <v>0</v>
      </c>
      <c r="K59" s="65"/>
      <c r="L59" s="65">
        <f>SUM(L56:L58)</f>
        <v>347624</v>
      </c>
      <c r="M59" s="28"/>
      <c r="N59" s="71"/>
      <c r="O59" s="7"/>
      <c r="P59" s="7"/>
      <c r="Q59" s="7"/>
      <c r="R59" s="7"/>
      <c r="S59" s="7"/>
      <c r="T59" s="7"/>
      <c r="U59" s="7"/>
      <c r="V59" s="7"/>
      <c r="W59" s="7"/>
      <c r="X59" s="7"/>
      <c r="Y59" s="7"/>
      <c r="Z59" s="7"/>
    </row>
    <row r="60" spans="1:26" ht="15.75">
      <c r="A60" s="27"/>
      <c r="B60" s="28"/>
      <c r="C60" s="65"/>
      <c r="D60" s="67"/>
      <c r="E60" s="65"/>
      <c r="F60" s="65"/>
      <c r="G60" s="65"/>
      <c r="H60" s="65"/>
      <c r="I60" s="65"/>
      <c r="J60" s="65"/>
      <c r="K60" s="65"/>
      <c r="L60" s="67"/>
      <c r="M60" s="28"/>
      <c r="N60" s="71"/>
      <c r="O60" s="7"/>
      <c r="P60" s="7"/>
      <c r="Q60" s="7"/>
      <c r="R60" s="7"/>
      <c r="S60" s="7"/>
      <c r="T60" s="7"/>
      <c r="U60" s="7"/>
      <c r="V60" s="7"/>
      <c r="W60" s="7"/>
      <c r="X60" s="7"/>
      <c r="Y60" s="7"/>
      <c r="Z60" s="7"/>
    </row>
    <row r="61" spans="1:26" ht="15.75">
      <c r="A61" s="27"/>
      <c r="B61" s="28" t="s">
        <v>37</v>
      </c>
      <c r="C61" s="65">
        <f>-31685-6493-1315</f>
        <v>-39493</v>
      </c>
      <c r="D61" s="65">
        <v>-39493</v>
      </c>
      <c r="E61" s="65"/>
      <c r="F61" s="65"/>
      <c r="G61" s="65"/>
      <c r="H61" s="65"/>
      <c r="I61" s="65"/>
      <c r="J61" s="65"/>
      <c r="K61" s="65"/>
      <c r="L61" s="65">
        <f>D61</f>
        <v>-39493</v>
      </c>
      <c r="M61" s="28"/>
      <c r="N61" s="71"/>
      <c r="O61" s="7"/>
      <c r="P61" s="7"/>
      <c r="Q61" s="7"/>
      <c r="R61" s="7"/>
      <c r="S61" s="7"/>
      <c r="T61" s="7"/>
      <c r="U61" s="7"/>
      <c r="V61" s="7"/>
      <c r="W61" s="7"/>
      <c r="X61" s="7"/>
      <c r="Y61" s="7"/>
      <c r="Z61" s="7"/>
    </row>
    <row r="62" spans="1:26" ht="15.75">
      <c r="A62" s="27"/>
      <c r="B62" s="28" t="s">
        <v>38</v>
      </c>
      <c r="C62" s="65">
        <v>0</v>
      </c>
      <c r="D62" s="67">
        <v>0</v>
      </c>
      <c r="E62" s="65"/>
      <c r="F62" s="65"/>
      <c r="G62" s="65"/>
      <c r="H62" s="65"/>
      <c r="I62" s="65"/>
      <c r="J62" s="65"/>
      <c r="K62" s="65"/>
      <c r="L62" s="67">
        <v>0</v>
      </c>
      <c r="M62" s="28"/>
      <c r="N62" s="71"/>
      <c r="O62" s="7"/>
      <c r="P62" s="7"/>
      <c r="Q62" s="7"/>
      <c r="R62" s="7"/>
      <c r="S62" s="7"/>
      <c r="T62" s="7"/>
      <c r="U62" s="7"/>
      <c r="V62" s="7"/>
      <c r="W62" s="7"/>
      <c r="X62" s="7"/>
      <c r="Y62" s="7"/>
      <c r="Z62" s="7"/>
    </row>
    <row r="63" spans="1:26" ht="15.75">
      <c r="A63" s="27"/>
      <c r="B63" s="28" t="s">
        <v>39</v>
      </c>
      <c r="C63" s="65">
        <v>37429</v>
      </c>
      <c r="D63" s="67">
        <v>40759</v>
      </c>
      <c r="E63" s="65"/>
      <c r="F63" s="65">
        <f>F59</f>
        <v>26548</v>
      </c>
      <c r="G63" s="65"/>
      <c r="H63" s="65">
        <f>-H59</f>
        <v>-41436</v>
      </c>
      <c r="I63" s="65"/>
      <c r="J63" s="65"/>
      <c r="K63" s="65"/>
      <c r="L63" s="67">
        <f>J102</f>
        <v>33710</v>
      </c>
      <c r="M63" s="28"/>
      <c r="N63" s="71"/>
      <c r="O63" s="7"/>
      <c r="P63" s="7"/>
      <c r="Q63" s="7"/>
      <c r="R63" s="7"/>
      <c r="S63" s="7"/>
      <c r="T63" s="7"/>
      <c r="U63" s="7"/>
      <c r="V63" s="7"/>
      <c r="W63" s="7"/>
      <c r="X63" s="7"/>
      <c r="Y63" s="7"/>
      <c r="Z63" s="7"/>
    </row>
    <row r="64" spans="1:26" ht="15.75">
      <c r="A64" s="27"/>
      <c r="B64" s="28" t="s">
        <v>40</v>
      </c>
      <c r="C64" s="65">
        <v>0</v>
      </c>
      <c r="D64" s="67">
        <v>-36749</v>
      </c>
      <c r="E64" s="65"/>
      <c r="F64" s="65"/>
      <c r="G64" s="65"/>
      <c r="H64" s="65">
        <f>-J90</f>
        <v>-7627</v>
      </c>
      <c r="I64" s="65"/>
      <c r="J64" s="65"/>
      <c r="K64" s="65"/>
      <c r="L64" s="67">
        <f>-49554+6493-1315</f>
        <v>-44376</v>
      </c>
      <c r="M64" s="28"/>
      <c r="N64" s="71"/>
      <c r="O64" s="7"/>
      <c r="P64" s="7"/>
      <c r="Q64" s="7"/>
      <c r="R64" s="7"/>
      <c r="S64" s="7"/>
      <c r="T64" s="7"/>
      <c r="U64" s="7"/>
      <c r="V64" s="7"/>
      <c r="W64" s="7"/>
      <c r="X64" s="7"/>
      <c r="Y64" s="7"/>
      <c r="Z64" s="7"/>
    </row>
    <row r="65" spans="1:26" ht="15.75">
      <c r="A65" s="27"/>
      <c r="B65" s="28" t="s">
        <v>199</v>
      </c>
      <c r="C65" s="65">
        <v>0</v>
      </c>
      <c r="D65" s="67">
        <v>0</v>
      </c>
      <c r="E65" s="65"/>
      <c r="F65" s="65">
        <v>-331</v>
      </c>
      <c r="G65" s="65"/>
      <c r="H65" s="65"/>
      <c r="I65" s="65"/>
      <c r="J65" s="65"/>
      <c r="K65" s="65"/>
      <c r="L65" s="67">
        <v>-331</v>
      </c>
      <c r="M65" s="28"/>
      <c r="N65" s="6"/>
      <c r="O65" s="7"/>
      <c r="P65" s="7"/>
      <c r="Q65" s="7"/>
      <c r="R65" s="7"/>
      <c r="S65" s="7"/>
      <c r="T65" s="7"/>
      <c r="U65" s="7"/>
      <c r="V65" s="7"/>
      <c r="W65" s="7"/>
      <c r="X65" s="7"/>
      <c r="Y65" s="7"/>
      <c r="Z65" s="7"/>
    </row>
    <row r="66" spans="1:26" ht="15.75">
      <c r="A66" s="27"/>
      <c r="B66" s="28" t="s">
        <v>42</v>
      </c>
      <c r="C66" s="65">
        <v>1177</v>
      </c>
      <c r="D66" s="67">
        <v>2747</v>
      </c>
      <c r="E66" s="65"/>
      <c r="F66" s="65">
        <v>4713</v>
      </c>
      <c r="G66" s="65"/>
      <c r="H66" s="72"/>
      <c r="I66" s="65"/>
      <c r="J66" s="65"/>
      <c r="K66" s="65"/>
      <c r="L66" s="67">
        <f>F66+D66</f>
        <v>7460</v>
      </c>
      <c r="M66" s="28"/>
      <c r="N66" s="6"/>
      <c r="O66" s="7"/>
      <c r="P66" s="7"/>
      <c r="Q66" s="7"/>
      <c r="R66" s="7"/>
      <c r="S66" s="7"/>
      <c r="T66" s="7"/>
      <c r="U66" s="7"/>
      <c r="V66" s="7"/>
      <c r="W66" s="7"/>
      <c r="X66" s="7"/>
      <c r="Y66" s="7"/>
      <c r="Z66" s="7"/>
    </row>
    <row r="67" spans="1:26" ht="15.75">
      <c r="A67" s="27"/>
      <c r="B67" s="28" t="s">
        <v>82</v>
      </c>
      <c r="C67" s="65">
        <v>0</v>
      </c>
      <c r="D67" s="67">
        <v>0</v>
      </c>
      <c r="E67" s="65"/>
      <c r="F67" s="65"/>
      <c r="G67" s="65"/>
      <c r="H67" s="72"/>
      <c r="I67" s="65"/>
      <c r="J67" s="65"/>
      <c r="K67" s="65"/>
      <c r="L67" s="67">
        <v>-4594</v>
      </c>
      <c r="M67" s="28"/>
      <c r="N67" s="6"/>
      <c r="O67" s="7"/>
      <c r="P67" s="7"/>
      <c r="Q67" s="7"/>
      <c r="R67" s="7"/>
      <c r="S67" s="7"/>
      <c r="T67" s="7"/>
      <c r="U67" s="7"/>
      <c r="V67" s="7"/>
      <c r="W67" s="7"/>
      <c r="X67" s="7"/>
      <c r="Y67" s="7"/>
      <c r="Z67" s="7"/>
    </row>
    <row r="68" spans="1:26" ht="15.75">
      <c r="A68" s="27"/>
      <c r="B68" s="28" t="s">
        <v>15</v>
      </c>
      <c r="C68" s="67">
        <f>SUM(C59:C66)</f>
        <v>300000</v>
      </c>
      <c r="D68" s="67">
        <v>300000</v>
      </c>
      <c r="E68" s="65"/>
      <c r="F68" s="65">
        <f>F63-F66-F65</f>
        <v>22166</v>
      </c>
      <c r="G68" s="65"/>
      <c r="H68" s="65"/>
      <c r="I68" s="65"/>
      <c r="J68" s="65"/>
      <c r="K68" s="65"/>
      <c r="L68" s="67">
        <f>SUM(L59:L67)</f>
        <v>300000</v>
      </c>
      <c r="M68" s="28"/>
      <c r="N68" s="6"/>
      <c r="O68" s="7"/>
      <c r="P68" s="7"/>
      <c r="Q68" s="7"/>
      <c r="R68" s="7"/>
      <c r="S68" s="7"/>
      <c r="T68" s="7"/>
      <c r="U68" s="7"/>
      <c r="V68" s="7"/>
      <c r="W68" s="7"/>
      <c r="X68" s="7"/>
      <c r="Y68" s="7"/>
      <c r="Z68" s="7"/>
    </row>
    <row r="69" spans="1:26" ht="15.75">
      <c r="A69" s="27"/>
      <c r="B69" s="65"/>
      <c r="C69" s="65"/>
      <c r="D69" s="65"/>
      <c r="E69" s="65"/>
      <c r="F69" s="65"/>
      <c r="G69" s="65"/>
      <c r="H69" s="65"/>
      <c r="I69" s="65"/>
      <c r="J69" s="65"/>
      <c r="K69" s="65"/>
      <c r="L69" s="65"/>
      <c r="M69" s="28"/>
      <c r="N69" s="6"/>
      <c r="O69" s="7"/>
      <c r="P69" s="7"/>
      <c r="Q69" s="7"/>
      <c r="R69" s="7"/>
      <c r="S69" s="7"/>
      <c r="T69" s="7"/>
      <c r="U69" s="7"/>
      <c r="V69" s="7"/>
      <c r="W69" s="7"/>
      <c r="X69" s="7"/>
      <c r="Y69" s="7"/>
      <c r="Z69" s="7"/>
    </row>
    <row r="70" spans="1:26" ht="15.75">
      <c r="A70" s="8"/>
      <c r="B70" s="68"/>
      <c r="C70" s="10"/>
      <c r="D70" s="10"/>
      <c r="E70" s="10"/>
      <c r="F70" s="10"/>
      <c r="G70" s="10"/>
      <c r="H70" s="10"/>
      <c r="I70" s="10"/>
      <c r="J70" s="21"/>
      <c r="K70" s="10"/>
      <c r="L70" s="21"/>
      <c r="M70" s="10"/>
      <c r="N70" s="6"/>
      <c r="O70" s="7"/>
      <c r="P70" s="7"/>
      <c r="Q70" s="7"/>
      <c r="R70" s="7"/>
      <c r="S70" s="7"/>
      <c r="T70" s="7"/>
      <c r="U70" s="7"/>
      <c r="V70" s="7"/>
      <c r="W70" s="7"/>
      <c r="X70" s="7"/>
      <c r="Y70" s="7"/>
      <c r="Z70" s="7"/>
    </row>
    <row r="71" spans="1:26" ht="15.75">
      <c r="A71" s="8"/>
      <c r="B71" s="60" t="s">
        <v>43</v>
      </c>
      <c r="C71" s="17"/>
      <c r="D71" s="17"/>
      <c r="E71" s="17"/>
      <c r="F71" s="17"/>
      <c r="G71" s="17"/>
      <c r="H71" s="17"/>
      <c r="I71" s="20"/>
      <c r="J71" s="20" t="s">
        <v>176</v>
      </c>
      <c r="K71" s="20"/>
      <c r="L71" s="20" t="s">
        <v>191</v>
      </c>
      <c r="M71" s="17"/>
      <c r="N71" s="6"/>
      <c r="O71" s="7"/>
      <c r="P71" s="7"/>
      <c r="Q71" s="7"/>
      <c r="R71" s="7"/>
      <c r="S71" s="7"/>
      <c r="T71" s="7"/>
      <c r="U71" s="7"/>
      <c r="V71" s="7"/>
      <c r="W71" s="7"/>
      <c r="X71" s="7"/>
      <c r="Y71" s="7"/>
      <c r="Z71" s="7"/>
    </row>
    <row r="72" spans="1:26" ht="15.75">
      <c r="A72" s="27"/>
      <c r="B72" s="28" t="s">
        <v>44</v>
      </c>
      <c r="C72" s="28"/>
      <c r="D72" s="28"/>
      <c r="E72" s="28"/>
      <c r="F72" s="28"/>
      <c r="G72" s="28"/>
      <c r="H72" s="28"/>
      <c r="I72" s="28"/>
      <c r="J72" s="65">
        <f>D63</f>
        <v>40759</v>
      </c>
      <c r="K72" s="28"/>
      <c r="L72" s="66">
        <v>0</v>
      </c>
      <c r="M72" s="28"/>
      <c r="N72" s="6"/>
      <c r="O72" s="7"/>
      <c r="P72" s="7"/>
      <c r="Q72" s="7"/>
      <c r="R72" s="7"/>
      <c r="S72" s="7"/>
      <c r="T72" s="7"/>
      <c r="U72" s="7"/>
      <c r="V72" s="7"/>
      <c r="W72" s="7"/>
      <c r="X72" s="7"/>
      <c r="Y72" s="7"/>
      <c r="Z72" s="7"/>
    </row>
    <row r="73" spans="1:26" ht="15.75">
      <c r="A73" s="27"/>
      <c r="B73" s="28" t="s">
        <v>45</v>
      </c>
      <c r="C73" s="52"/>
      <c r="D73" s="73"/>
      <c r="E73" s="28"/>
      <c r="F73" s="28"/>
      <c r="G73" s="28"/>
      <c r="H73" s="28"/>
      <c r="I73" s="28"/>
      <c r="J73" s="65">
        <f>F68-F57</f>
        <v>21875</v>
      </c>
      <c r="K73" s="28"/>
      <c r="L73" s="66"/>
      <c r="M73" s="28"/>
      <c r="N73" s="6"/>
      <c r="O73" s="7"/>
      <c r="P73" s="7"/>
      <c r="Q73" s="7"/>
      <c r="R73" s="7"/>
      <c r="S73" s="7"/>
      <c r="T73" s="7"/>
      <c r="U73" s="7"/>
      <c r="V73" s="7"/>
      <c r="W73" s="7"/>
      <c r="X73" s="7"/>
      <c r="Y73" s="7"/>
      <c r="Z73" s="7"/>
    </row>
    <row r="74" spans="1:26" ht="15.75">
      <c r="A74" s="27"/>
      <c r="B74" s="28" t="s">
        <v>46</v>
      </c>
      <c r="C74" s="28"/>
      <c r="D74" s="28"/>
      <c r="E74" s="28"/>
      <c r="F74" s="28"/>
      <c r="G74" s="28"/>
      <c r="H74" s="28"/>
      <c r="I74" s="28"/>
      <c r="J74" s="65"/>
      <c r="K74" s="28"/>
      <c r="L74" s="66">
        <f>10219+H57+58+599-58</f>
        <v>11117</v>
      </c>
      <c r="M74" s="28"/>
      <c r="N74" s="6"/>
      <c r="O74" s="7"/>
      <c r="P74" s="7"/>
      <c r="Q74" s="7"/>
      <c r="R74" s="7"/>
      <c r="S74" s="7"/>
      <c r="T74" s="7"/>
      <c r="U74" s="7"/>
      <c r="V74" s="7"/>
      <c r="W74" s="7"/>
      <c r="X74" s="7"/>
      <c r="Y74" s="7"/>
      <c r="Z74" s="7"/>
    </row>
    <row r="75" spans="1:26" ht="15.75">
      <c r="A75" s="27"/>
      <c r="B75" s="28" t="s">
        <v>47</v>
      </c>
      <c r="C75" s="28"/>
      <c r="D75" s="28"/>
      <c r="E75" s="28"/>
      <c r="F75" s="28"/>
      <c r="G75" s="28"/>
      <c r="H75" s="28"/>
      <c r="I75" s="28"/>
      <c r="J75" s="65"/>
      <c r="K75" s="28"/>
      <c r="L75" s="66">
        <v>2781</v>
      </c>
      <c r="M75" s="28"/>
      <c r="N75" s="6"/>
      <c r="O75" s="7"/>
      <c r="P75" s="7"/>
      <c r="Q75" s="7"/>
      <c r="R75" s="7"/>
      <c r="S75" s="7"/>
      <c r="T75" s="7"/>
      <c r="U75" s="7"/>
      <c r="V75" s="7"/>
      <c r="W75" s="7"/>
      <c r="X75" s="7"/>
      <c r="Y75" s="7"/>
      <c r="Z75" s="7"/>
    </row>
    <row r="76" spans="1:26" ht="15.75">
      <c r="A76" s="27"/>
      <c r="B76" s="28" t="s">
        <v>48</v>
      </c>
      <c r="C76" s="28"/>
      <c r="D76" s="28"/>
      <c r="E76" s="28"/>
      <c r="F76" s="28"/>
      <c r="G76" s="28"/>
      <c r="H76" s="28"/>
      <c r="I76" s="28"/>
      <c r="J76" s="65">
        <f>SUM(J72:J75)</f>
        <v>62634</v>
      </c>
      <c r="K76" s="28"/>
      <c r="L76" s="67">
        <f>SUM(L72:L75)</f>
        <v>13898</v>
      </c>
      <c r="M76" s="28"/>
      <c r="N76" s="6"/>
      <c r="O76" s="7"/>
      <c r="P76" s="7"/>
      <c r="Q76" s="7"/>
      <c r="R76" s="7"/>
      <c r="S76" s="7"/>
      <c r="T76" s="7"/>
      <c r="U76" s="7"/>
      <c r="V76" s="7"/>
      <c r="W76" s="7"/>
      <c r="X76" s="7"/>
      <c r="Y76" s="7"/>
      <c r="Z76" s="7"/>
    </row>
    <row r="77" spans="1:26" ht="15.75">
      <c r="A77" s="27"/>
      <c r="B77" s="28" t="s">
        <v>49</v>
      </c>
      <c r="C77" s="28"/>
      <c r="D77" s="28"/>
      <c r="E77" s="28"/>
      <c r="F77" s="28"/>
      <c r="G77" s="28"/>
      <c r="H77" s="28"/>
      <c r="I77" s="28"/>
      <c r="J77" s="65">
        <f>F57</f>
        <v>291</v>
      </c>
      <c r="K77" s="28"/>
      <c r="L77" s="66">
        <f>-J77</f>
        <v>-291</v>
      </c>
      <c r="M77" s="28"/>
      <c r="N77" s="6"/>
      <c r="O77" s="7"/>
      <c r="P77" s="7"/>
      <c r="Q77" s="7"/>
      <c r="R77" s="7"/>
      <c r="S77" s="7"/>
      <c r="T77" s="7"/>
      <c r="U77" s="7"/>
      <c r="V77" s="7"/>
      <c r="W77" s="7"/>
      <c r="X77" s="7"/>
      <c r="Y77" s="7"/>
      <c r="Z77" s="7"/>
    </row>
    <row r="78" spans="1:26" ht="15.75">
      <c r="A78" s="27"/>
      <c r="B78" s="28" t="s">
        <v>50</v>
      </c>
      <c r="C78" s="28"/>
      <c r="D78" s="28"/>
      <c r="E78" s="28"/>
      <c r="F78" s="28"/>
      <c r="G78" s="28"/>
      <c r="H78" s="28"/>
      <c r="I78" s="28"/>
      <c r="J78" s="65">
        <f>J76+J77</f>
        <v>62925</v>
      </c>
      <c r="K78" s="28"/>
      <c r="L78" s="67">
        <f>L76+L77</f>
        <v>13607</v>
      </c>
      <c r="M78" s="28"/>
      <c r="N78" s="6"/>
      <c r="O78" s="7"/>
      <c r="P78" s="7"/>
      <c r="Q78" s="7"/>
      <c r="R78" s="7"/>
      <c r="S78" s="7"/>
      <c r="T78" s="7"/>
      <c r="U78" s="7"/>
      <c r="V78" s="7"/>
      <c r="W78" s="7"/>
      <c r="X78" s="7"/>
      <c r="Y78" s="7"/>
      <c r="Z78" s="7"/>
    </row>
    <row r="79" spans="1:26" ht="15.75">
      <c r="A79" s="27"/>
      <c r="B79" s="74" t="s">
        <v>51</v>
      </c>
      <c r="C79" s="75"/>
      <c r="D79" s="28"/>
      <c r="E79" s="28"/>
      <c r="F79" s="28"/>
      <c r="G79" s="28"/>
      <c r="H79" s="28"/>
      <c r="I79" s="28"/>
      <c r="J79" s="65"/>
      <c r="K79" s="28"/>
      <c r="L79" s="66"/>
      <c r="M79" s="28"/>
      <c r="N79" s="6"/>
      <c r="O79" s="7"/>
      <c r="P79" s="7"/>
      <c r="Q79" s="7"/>
      <c r="R79" s="7"/>
      <c r="S79" s="7"/>
      <c r="T79" s="7"/>
      <c r="U79" s="7"/>
      <c r="V79" s="7"/>
      <c r="W79" s="7"/>
      <c r="X79" s="7"/>
      <c r="Y79" s="7"/>
      <c r="Z79" s="7"/>
    </row>
    <row r="80" spans="1:26" ht="15.75">
      <c r="A80" s="27">
        <v>1</v>
      </c>
      <c r="B80" s="28" t="s">
        <v>52</v>
      </c>
      <c r="C80" s="28"/>
      <c r="D80" s="28"/>
      <c r="E80" s="28"/>
      <c r="F80" s="28"/>
      <c r="G80" s="28"/>
      <c r="H80" s="28"/>
      <c r="I80" s="28"/>
      <c r="J80" s="28"/>
      <c r="K80" s="28"/>
      <c r="L80" s="66">
        <v>0</v>
      </c>
      <c r="M80" s="28"/>
      <c r="N80" s="6"/>
      <c r="O80" s="7"/>
      <c r="P80" s="7"/>
      <c r="Q80" s="7"/>
      <c r="R80" s="7"/>
      <c r="S80" s="7"/>
      <c r="T80" s="7"/>
      <c r="U80" s="7"/>
      <c r="V80" s="7"/>
      <c r="W80" s="7"/>
      <c r="X80" s="7"/>
      <c r="Y80" s="7"/>
      <c r="Z80" s="7"/>
    </row>
    <row r="81" spans="1:26" ht="15.75">
      <c r="A81" s="27">
        <v>2</v>
      </c>
      <c r="B81" s="28" t="s">
        <v>53</v>
      </c>
      <c r="C81" s="28"/>
      <c r="D81" s="28"/>
      <c r="E81" s="28"/>
      <c r="F81" s="28"/>
      <c r="G81" s="28"/>
      <c r="H81" s="28"/>
      <c r="I81" s="28"/>
      <c r="J81" s="28"/>
      <c r="K81" s="28"/>
      <c r="L81" s="66">
        <v>-5</v>
      </c>
      <c r="M81" s="28"/>
      <c r="N81" s="6"/>
      <c r="O81" s="7"/>
      <c r="P81" s="7"/>
      <c r="Q81" s="7"/>
      <c r="R81" s="7"/>
      <c r="S81" s="7"/>
      <c r="T81" s="7"/>
      <c r="U81" s="7"/>
      <c r="V81" s="7"/>
      <c r="W81" s="7"/>
      <c r="X81" s="7"/>
      <c r="Y81" s="7"/>
      <c r="Z81" s="7"/>
    </row>
    <row r="82" spans="1:26" ht="15.75">
      <c r="A82" s="27">
        <v>3</v>
      </c>
      <c r="B82" s="28" t="s">
        <v>54</v>
      </c>
      <c r="C82" s="28"/>
      <c r="D82" s="28"/>
      <c r="E82" s="28"/>
      <c r="F82" s="28"/>
      <c r="G82" s="28"/>
      <c r="H82" s="28"/>
      <c r="I82" s="28"/>
      <c r="J82" s="28"/>
      <c r="K82" s="28"/>
      <c r="L82" s="66">
        <f>-838-30</f>
        <v>-868</v>
      </c>
      <c r="M82" s="28"/>
      <c r="N82" s="6"/>
      <c r="O82" s="7"/>
      <c r="P82" s="7"/>
      <c r="Q82" s="7"/>
      <c r="R82" s="7"/>
      <c r="S82" s="7"/>
      <c r="T82" s="7"/>
      <c r="U82" s="7"/>
      <c r="V82" s="7"/>
      <c r="W82" s="7"/>
      <c r="X82" s="7"/>
      <c r="Y82" s="7"/>
      <c r="Z82" s="7"/>
    </row>
    <row r="83" spans="1:26" ht="15.75">
      <c r="A83" s="27">
        <v>4</v>
      </c>
      <c r="B83" s="28" t="s">
        <v>55</v>
      </c>
      <c r="C83" s="28"/>
      <c r="D83" s="28"/>
      <c r="E83" s="28"/>
      <c r="F83" s="28"/>
      <c r="G83" s="28"/>
      <c r="H83" s="28"/>
      <c r="I83" s="28"/>
      <c r="J83" s="28"/>
      <c r="K83" s="28"/>
      <c r="L83" s="66">
        <v>-879</v>
      </c>
      <c r="M83" s="28"/>
      <c r="N83" s="6"/>
      <c r="O83" s="7"/>
      <c r="P83" s="7"/>
      <c r="Q83" s="7"/>
      <c r="R83" s="7"/>
      <c r="S83" s="7"/>
      <c r="T83" s="7"/>
      <c r="U83" s="7"/>
      <c r="V83" s="7"/>
      <c r="W83" s="7"/>
      <c r="X83" s="7"/>
      <c r="Y83" s="7"/>
      <c r="Z83" s="7"/>
    </row>
    <row r="84" spans="1:26" ht="15.75">
      <c r="A84" s="27">
        <v>5</v>
      </c>
      <c r="B84" s="28" t="s">
        <v>56</v>
      </c>
      <c r="C84" s="28"/>
      <c r="D84" s="28"/>
      <c r="E84" s="28"/>
      <c r="F84" s="28"/>
      <c r="G84" s="28"/>
      <c r="H84" s="28"/>
      <c r="I84" s="28"/>
      <c r="J84" s="28"/>
      <c r="K84" s="28"/>
      <c r="L84" s="66">
        <v>-2852</v>
      </c>
      <c r="M84" s="28"/>
      <c r="N84" s="6"/>
      <c r="O84" s="7"/>
      <c r="P84" s="7"/>
      <c r="Q84" s="7"/>
      <c r="R84" s="7"/>
      <c r="S84" s="7"/>
      <c r="T84" s="7"/>
      <c r="U84" s="7"/>
      <c r="V84" s="7"/>
      <c r="W84" s="7"/>
      <c r="X84" s="7"/>
      <c r="Y84" s="7"/>
      <c r="Z84" s="7"/>
    </row>
    <row r="85" spans="1:26" ht="15.75">
      <c r="A85" s="27">
        <v>6</v>
      </c>
      <c r="B85" s="28" t="s">
        <v>57</v>
      </c>
      <c r="C85" s="28"/>
      <c r="D85" s="28"/>
      <c r="E85" s="28"/>
      <c r="F85" s="28"/>
      <c r="G85" s="28"/>
      <c r="H85" s="28"/>
      <c r="I85" s="28"/>
      <c r="J85" s="28"/>
      <c r="K85" s="28"/>
      <c r="L85" s="66">
        <f>-35-1882+1825-3+58</f>
        <v>-37</v>
      </c>
      <c r="M85" s="28"/>
      <c r="N85" s="6"/>
      <c r="O85" s="7"/>
      <c r="P85" s="7"/>
      <c r="Q85" s="7"/>
      <c r="R85" s="7"/>
      <c r="S85" s="7"/>
      <c r="T85" s="7"/>
      <c r="U85" s="7"/>
      <c r="V85" s="7"/>
      <c r="W85" s="7"/>
      <c r="X85" s="7"/>
      <c r="Y85" s="7"/>
      <c r="Z85" s="7"/>
    </row>
    <row r="86" spans="1:26" ht="15.75">
      <c r="A86" s="27">
        <v>7</v>
      </c>
      <c r="B86" s="28" t="s">
        <v>58</v>
      </c>
      <c r="C86" s="28"/>
      <c r="D86" s="28"/>
      <c r="E86" s="28"/>
      <c r="F86" s="28"/>
      <c r="G86" s="28"/>
      <c r="H86" s="28"/>
      <c r="I86" s="28"/>
      <c r="J86" s="28"/>
      <c r="K86" s="28"/>
      <c r="L86" s="66">
        <v>-1012</v>
      </c>
      <c r="M86" s="28"/>
      <c r="N86" s="6"/>
      <c r="O86" s="7"/>
      <c r="P86" s="7"/>
      <c r="Q86" s="7"/>
      <c r="R86" s="7"/>
      <c r="S86" s="7"/>
      <c r="T86" s="7"/>
      <c r="U86" s="7"/>
      <c r="V86" s="7"/>
      <c r="W86" s="7"/>
      <c r="X86" s="7"/>
      <c r="Y86" s="7"/>
      <c r="Z86" s="7"/>
    </row>
    <row r="87" spans="1:26" ht="15.75">
      <c r="A87" s="27">
        <v>8</v>
      </c>
      <c r="B87" s="28" t="s">
        <v>59</v>
      </c>
      <c r="C87" s="28"/>
      <c r="D87" s="28"/>
      <c r="E87" s="28"/>
      <c r="F87" s="28"/>
      <c r="G87" s="28"/>
      <c r="H87" s="28"/>
      <c r="I87" s="28"/>
      <c r="J87" s="28"/>
      <c r="K87" s="28"/>
      <c r="L87" s="66">
        <v>-327</v>
      </c>
      <c r="M87" s="28"/>
      <c r="N87" s="6"/>
      <c r="O87" s="7"/>
      <c r="P87" s="7"/>
      <c r="Q87" s="7"/>
      <c r="R87" s="7"/>
      <c r="S87" s="7"/>
      <c r="T87" s="7"/>
      <c r="U87" s="7"/>
      <c r="V87" s="7"/>
      <c r="W87" s="7"/>
      <c r="X87" s="7"/>
      <c r="Y87" s="7"/>
      <c r="Z87" s="7"/>
    </row>
    <row r="88" spans="1:26" ht="15.75">
      <c r="A88" s="27">
        <v>9</v>
      </c>
      <c r="B88" s="28" t="s">
        <v>60</v>
      </c>
      <c r="C88" s="28"/>
      <c r="D88" s="28"/>
      <c r="E88" s="28"/>
      <c r="F88" s="28"/>
      <c r="G88" s="28"/>
      <c r="H88" s="28"/>
      <c r="I88" s="28"/>
      <c r="J88" s="28"/>
      <c r="K88" s="28"/>
      <c r="L88" s="66">
        <v>0</v>
      </c>
      <c r="M88" s="28"/>
      <c r="N88" s="6"/>
      <c r="O88" s="7"/>
      <c r="P88" s="7"/>
      <c r="Q88" s="7"/>
      <c r="R88" s="7"/>
      <c r="S88" s="7"/>
      <c r="T88" s="7"/>
      <c r="U88" s="7"/>
      <c r="V88" s="7"/>
      <c r="W88" s="7"/>
      <c r="X88" s="7"/>
      <c r="Y88" s="7"/>
      <c r="Z88" s="7"/>
    </row>
    <row r="89" spans="1:26" ht="15.75">
      <c r="A89" s="27">
        <v>10</v>
      </c>
      <c r="B89" s="28" t="s">
        <v>61</v>
      </c>
      <c r="C89" s="28"/>
      <c r="D89" s="28"/>
      <c r="E89" s="28"/>
      <c r="F89" s="28"/>
      <c r="G89" s="28"/>
      <c r="H89" s="28"/>
      <c r="I89" s="28"/>
      <c r="J89" s="28"/>
      <c r="K89" s="28"/>
      <c r="L89" s="66">
        <v>0</v>
      </c>
      <c r="M89" s="28"/>
      <c r="N89" s="6"/>
      <c r="O89" s="7"/>
      <c r="P89" s="7"/>
      <c r="Q89" s="7"/>
      <c r="R89" s="7"/>
      <c r="S89" s="7"/>
      <c r="T89" s="7"/>
      <c r="U89" s="7"/>
      <c r="V89" s="7"/>
      <c r="W89" s="7"/>
      <c r="X89" s="7"/>
      <c r="Y89" s="7"/>
      <c r="Z89" s="7"/>
    </row>
    <row r="90" spans="1:26" ht="15.75">
      <c r="A90" s="27">
        <v>11</v>
      </c>
      <c r="B90" s="28" t="s">
        <v>62</v>
      </c>
      <c r="C90" s="28"/>
      <c r="D90" s="28"/>
      <c r="E90" s="28"/>
      <c r="F90" s="28"/>
      <c r="G90" s="28"/>
      <c r="H90" s="28"/>
      <c r="I90" s="28"/>
      <c r="J90" s="65">
        <f>-L90</f>
        <v>7627</v>
      </c>
      <c r="K90" s="28"/>
      <c r="L90" s="66">
        <f>L64-D64</f>
        <v>-7627</v>
      </c>
      <c r="M90" s="28"/>
      <c r="N90" s="6"/>
      <c r="O90" s="7"/>
      <c r="P90" s="7"/>
      <c r="Q90" s="7"/>
      <c r="R90" s="7"/>
      <c r="S90" s="7"/>
      <c r="T90" s="7"/>
      <c r="U90" s="7"/>
      <c r="V90" s="7"/>
      <c r="W90" s="7"/>
      <c r="X90" s="7"/>
      <c r="Y90" s="7"/>
      <c r="Z90" s="7"/>
    </row>
    <row r="91" spans="1:26" ht="15.75">
      <c r="A91" s="27">
        <v>12</v>
      </c>
      <c r="B91" s="28" t="s">
        <v>38</v>
      </c>
      <c r="C91" s="28"/>
      <c r="D91" s="28"/>
      <c r="E91" s="28"/>
      <c r="F91" s="28"/>
      <c r="G91" s="28"/>
      <c r="H91" s="28"/>
      <c r="I91" s="28"/>
      <c r="J91" s="28">
        <f>-L67</f>
        <v>4594</v>
      </c>
      <c r="K91" s="28"/>
      <c r="L91" s="66">
        <v>0</v>
      </c>
      <c r="M91" s="28"/>
      <c r="N91" s="6"/>
      <c r="O91" s="7"/>
      <c r="P91" s="7"/>
      <c r="Q91" s="7"/>
      <c r="R91" s="7"/>
      <c r="S91" s="7"/>
      <c r="T91" s="7"/>
      <c r="U91" s="7"/>
      <c r="V91" s="7"/>
      <c r="W91" s="7"/>
      <c r="X91" s="7"/>
      <c r="Y91" s="7"/>
      <c r="Z91" s="7"/>
    </row>
    <row r="92" spans="1:26" ht="15.75">
      <c r="A92" s="27">
        <v>15</v>
      </c>
      <c r="B92" s="28" t="s">
        <v>200</v>
      </c>
      <c r="C92" s="28"/>
      <c r="D92" s="28"/>
      <c r="E92" s="28"/>
      <c r="F92" s="28"/>
      <c r="G92" s="28"/>
      <c r="H92" s="28"/>
      <c r="I92" s="28"/>
      <c r="J92" s="28"/>
      <c r="K92" s="28"/>
      <c r="L92" s="66">
        <f>SUM(L78:L90)*-1</f>
        <v>0</v>
      </c>
      <c r="M92" s="28"/>
      <c r="N92" s="71"/>
      <c r="O92" s="7"/>
      <c r="P92" s="7"/>
      <c r="Q92" s="7"/>
      <c r="R92" s="7"/>
      <c r="S92" s="7"/>
      <c r="T92" s="7"/>
      <c r="U92" s="7"/>
      <c r="V92" s="7"/>
      <c r="W92" s="7"/>
      <c r="X92" s="7"/>
      <c r="Y92" s="7"/>
      <c r="Z92" s="7"/>
    </row>
    <row r="93" spans="1:26" ht="15.75">
      <c r="A93" s="27"/>
      <c r="B93" s="74" t="s">
        <v>64</v>
      </c>
      <c r="C93" s="75"/>
      <c r="D93" s="28"/>
      <c r="E93" s="28"/>
      <c r="F93" s="28"/>
      <c r="G93" s="28"/>
      <c r="H93" s="28"/>
      <c r="I93" s="28"/>
      <c r="J93" s="28"/>
      <c r="K93" s="28"/>
      <c r="L93" s="76"/>
      <c r="M93" s="28"/>
      <c r="N93" s="6"/>
      <c r="O93" s="7"/>
      <c r="P93" s="7"/>
      <c r="Q93" s="7"/>
      <c r="R93" s="7"/>
      <c r="S93" s="7"/>
      <c r="T93" s="7"/>
      <c r="U93" s="7"/>
      <c r="V93" s="7"/>
      <c r="W93" s="7"/>
      <c r="X93" s="7"/>
      <c r="Y93" s="7"/>
      <c r="Z93" s="7"/>
    </row>
    <row r="94" spans="1:26" ht="15.75">
      <c r="A94" s="77"/>
      <c r="B94" s="28" t="s">
        <v>65</v>
      </c>
      <c r="C94" s="75"/>
      <c r="D94" s="28"/>
      <c r="E94" s="28"/>
      <c r="F94" s="28"/>
      <c r="G94" s="28"/>
      <c r="H94" s="28"/>
      <c r="I94" s="28"/>
      <c r="J94" s="65">
        <f>-H59</f>
        <v>-41436</v>
      </c>
      <c r="K94" s="28"/>
      <c r="L94" s="76"/>
      <c r="M94" s="28"/>
      <c r="N94" s="6"/>
      <c r="O94" s="7"/>
      <c r="P94" s="7"/>
      <c r="Q94" s="7"/>
      <c r="R94" s="7"/>
      <c r="S94" s="7"/>
      <c r="T94" s="7"/>
      <c r="U94" s="7"/>
      <c r="V94" s="7"/>
      <c r="W94" s="7"/>
      <c r="X94" s="7"/>
      <c r="Y94" s="7"/>
      <c r="Z94" s="7"/>
    </row>
    <row r="95" spans="1:26" ht="15.75">
      <c r="A95" s="27"/>
      <c r="B95" s="28" t="s">
        <v>66</v>
      </c>
      <c r="C95" s="75"/>
      <c r="D95" s="28"/>
      <c r="E95" s="28"/>
      <c r="F95" s="28"/>
      <c r="G95" s="28"/>
      <c r="H95" s="28"/>
      <c r="I95" s="28"/>
      <c r="J95" s="65">
        <v>0</v>
      </c>
      <c r="K95" s="65"/>
      <c r="L95" s="66"/>
      <c r="M95" s="28"/>
      <c r="N95" s="6"/>
      <c r="O95" s="7"/>
      <c r="P95" s="7"/>
      <c r="Q95" s="7"/>
      <c r="R95" s="7"/>
      <c r="S95" s="7"/>
      <c r="T95" s="7"/>
      <c r="U95" s="7"/>
      <c r="V95" s="7"/>
      <c r="W95" s="7"/>
      <c r="X95" s="7"/>
      <c r="Y95" s="7"/>
      <c r="Z95" s="7"/>
    </row>
    <row r="96" spans="1:26" ht="15.75">
      <c r="A96" s="27"/>
      <c r="B96" s="28" t="s">
        <v>67</v>
      </c>
      <c r="C96" s="28"/>
      <c r="D96" s="28"/>
      <c r="E96" s="28"/>
      <c r="F96" s="28"/>
      <c r="G96" s="28"/>
      <c r="H96" s="28"/>
      <c r="I96" s="28"/>
      <c r="J96" s="65">
        <v>0</v>
      </c>
      <c r="K96" s="65"/>
      <c r="L96" s="66"/>
      <c r="M96" s="28"/>
      <c r="N96" s="6"/>
      <c r="O96" s="7"/>
      <c r="P96" s="7"/>
      <c r="Q96" s="7"/>
      <c r="R96" s="7"/>
      <c r="S96" s="7"/>
      <c r="T96" s="7"/>
      <c r="U96" s="7"/>
      <c r="V96" s="7"/>
      <c r="W96" s="7"/>
      <c r="X96" s="7"/>
      <c r="Y96" s="7"/>
      <c r="Z96" s="7"/>
    </row>
    <row r="97" spans="1:26" ht="15.75">
      <c r="A97" s="27"/>
      <c r="B97" s="28" t="s">
        <v>68</v>
      </c>
      <c r="C97" s="28"/>
      <c r="D97" s="28"/>
      <c r="E97" s="28"/>
      <c r="F97" s="28"/>
      <c r="G97" s="28"/>
      <c r="H97" s="28"/>
      <c r="I97" s="28"/>
      <c r="J97" s="65">
        <v>0</v>
      </c>
      <c r="K97" s="65"/>
      <c r="L97" s="66"/>
      <c r="M97" s="28"/>
      <c r="N97" s="6"/>
      <c r="O97" s="7"/>
      <c r="P97" s="7"/>
      <c r="Q97" s="7"/>
      <c r="R97" s="7"/>
      <c r="S97" s="7"/>
      <c r="T97" s="7"/>
      <c r="U97" s="7"/>
      <c r="V97" s="7"/>
      <c r="W97" s="7"/>
      <c r="X97" s="7"/>
      <c r="Y97" s="7"/>
      <c r="Z97" s="7"/>
    </row>
    <row r="98" spans="1:26" ht="15.75">
      <c r="A98" s="27"/>
      <c r="B98" s="28" t="s">
        <v>69</v>
      </c>
      <c r="C98" s="28"/>
      <c r="D98" s="28"/>
      <c r="E98" s="28"/>
      <c r="F98" s="28"/>
      <c r="G98" s="28"/>
      <c r="H98" s="28"/>
      <c r="I98" s="28"/>
      <c r="J98" s="65">
        <v>0</v>
      </c>
      <c r="K98" s="65"/>
      <c r="L98" s="66"/>
      <c r="M98" s="28"/>
      <c r="N98" s="6"/>
      <c r="O98" s="7"/>
      <c r="P98" s="7"/>
      <c r="Q98" s="7"/>
      <c r="R98" s="7"/>
      <c r="S98" s="7"/>
      <c r="T98" s="7"/>
      <c r="U98" s="7"/>
      <c r="V98" s="7"/>
      <c r="W98" s="7"/>
      <c r="X98" s="7"/>
      <c r="Y98" s="7"/>
      <c r="Z98" s="7"/>
    </row>
    <row r="99" spans="1:26" ht="15.75">
      <c r="A99" s="27"/>
      <c r="B99" s="28" t="s">
        <v>70</v>
      </c>
      <c r="C99" s="28"/>
      <c r="D99" s="28"/>
      <c r="E99" s="28"/>
      <c r="F99" s="28"/>
      <c r="G99" s="28"/>
      <c r="H99" s="28"/>
      <c r="I99" s="28"/>
      <c r="J99" s="65">
        <v>0</v>
      </c>
      <c r="K99" s="65"/>
      <c r="L99" s="66"/>
      <c r="M99" s="28"/>
      <c r="N99" s="6"/>
      <c r="O99" s="7"/>
      <c r="P99" s="7"/>
      <c r="Q99" s="7"/>
      <c r="R99" s="7"/>
      <c r="S99" s="7"/>
      <c r="T99" s="7"/>
      <c r="U99" s="7"/>
      <c r="V99" s="7"/>
      <c r="W99" s="7"/>
      <c r="X99" s="7"/>
      <c r="Y99" s="7"/>
      <c r="Z99" s="7"/>
    </row>
    <row r="100" spans="1:26" ht="15.75">
      <c r="A100" s="27"/>
      <c r="B100" s="28" t="s">
        <v>71</v>
      </c>
      <c r="C100" s="28"/>
      <c r="D100" s="28"/>
      <c r="E100" s="28"/>
      <c r="F100" s="28"/>
      <c r="G100" s="28"/>
      <c r="H100" s="28"/>
      <c r="I100" s="28"/>
      <c r="J100" s="65">
        <v>0</v>
      </c>
      <c r="K100" s="65"/>
      <c r="L100" s="66"/>
      <c r="M100" s="28"/>
      <c r="N100" s="6"/>
      <c r="O100" s="7"/>
      <c r="P100" s="7"/>
      <c r="Q100" s="7"/>
      <c r="R100" s="7"/>
      <c r="S100" s="7"/>
      <c r="T100" s="7"/>
      <c r="U100" s="7"/>
      <c r="V100" s="7"/>
      <c r="W100" s="7"/>
      <c r="X100" s="7"/>
      <c r="Y100" s="7"/>
      <c r="Z100" s="7"/>
    </row>
    <row r="101" spans="1:26" ht="15.75">
      <c r="A101" s="27"/>
      <c r="B101" s="28" t="s">
        <v>72</v>
      </c>
      <c r="C101" s="28"/>
      <c r="D101" s="28"/>
      <c r="E101" s="28"/>
      <c r="F101" s="28"/>
      <c r="G101" s="28"/>
      <c r="H101" s="28"/>
      <c r="I101" s="28"/>
      <c r="J101" s="65">
        <f>SUM(J94:J100)</f>
        <v>-41436</v>
      </c>
      <c r="K101" s="65"/>
      <c r="L101" s="65">
        <f>SUM(L79:L99)</f>
        <v>-13607</v>
      </c>
      <c r="M101" s="28"/>
      <c r="N101" s="6"/>
      <c r="O101" s="7"/>
      <c r="P101" s="7"/>
      <c r="Q101" s="7"/>
      <c r="R101" s="7"/>
      <c r="S101" s="7"/>
      <c r="T101" s="7"/>
      <c r="U101" s="7"/>
      <c r="V101" s="7"/>
      <c r="W101" s="7"/>
      <c r="X101" s="7"/>
      <c r="Y101" s="7"/>
      <c r="Z101" s="7"/>
    </row>
    <row r="102" spans="1:26" ht="15.75">
      <c r="A102" s="27"/>
      <c r="B102" s="28" t="s">
        <v>73</v>
      </c>
      <c r="C102" s="28"/>
      <c r="D102" s="28"/>
      <c r="E102" s="28"/>
      <c r="F102" s="28"/>
      <c r="G102" s="28"/>
      <c r="H102" s="28"/>
      <c r="I102" s="28"/>
      <c r="J102" s="65">
        <f>SUM(J78:J94)</f>
        <v>33710</v>
      </c>
      <c r="K102" s="65"/>
      <c r="L102" s="65">
        <f>L78+L101</f>
        <v>0</v>
      </c>
      <c r="M102" s="28"/>
      <c r="N102" s="6"/>
      <c r="O102" s="7"/>
      <c r="P102" s="7"/>
      <c r="Q102" s="7"/>
      <c r="R102" s="7"/>
      <c r="S102" s="7"/>
      <c r="T102" s="7"/>
      <c r="U102" s="7"/>
      <c r="V102" s="7"/>
      <c r="W102" s="7"/>
      <c r="X102" s="7"/>
      <c r="Y102" s="7"/>
      <c r="Z102" s="7"/>
    </row>
    <row r="103" spans="1:26" ht="15.75">
      <c r="A103" s="27"/>
      <c r="B103" s="28"/>
      <c r="C103" s="28"/>
      <c r="D103" s="28"/>
      <c r="E103" s="28"/>
      <c r="F103" s="28"/>
      <c r="G103" s="28"/>
      <c r="H103" s="28"/>
      <c r="I103" s="28"/>
      <c r="J103" s="65"/>
      <c r="K103" s="65"/>
      <c r="L103" s="65"/>
      <c r="M103" s="28"/>
      <c r="N103" s="71"/>
      <c r="O103" s="7"/>
      <c r="P103" s="7"/>
      <c r="Q103" s="7"/>
      <c r="R103" s="7"/>
      <c r="S103" s="7"/>
      <c r="T103" s="7"/>
      <c r="U103" s="7"/>
      <c r="V103" s="7"/>
      <c r="W103" s="7"/>
      <c r="X103" s="7"/>
      <c r="Y103" s="7"/>
      <c r="Z103" s="7"/>
    </row>
    <row r="104" spans="1:26" ht="15.75">
      <c r="A104" s="8"/>
      <c r="B104" s="15"/>
      <c r="C104" s="10"/>
      <c r="D104" s="10"/>
      <c r="E104" s="10"/>
      <c r="F104" s="10"/>
      <c r="G104" s="10"/>
      <c r="H104" s="10"/>
      <c r="I104" s="10"/>
      <c r="J104" s="68"/>
      <c r="K104" s="68"/>
      <c r="L104" s="68"/>
      <c r="M104" s="10"/>
      <c r="N104" s="6"/>
      <c r="O104" s="7"/>
      <c r="P104" s="7"/>
      <c r="Q104" s="7"/>
      <c r="R104" s="7"/>
      <c r="S104" s="7"/>
      <c r="T104" s="7"/>
      <c r="U104" s="7"/>
      <c r="V104" s="7"/>
      <c r="W104" s="7"/>
      <c r="X104" s="7"/>
      <c r="Y104" s="7"/>
      <c r="Z104" s="7"/>
    </row>
    <row r="105" spans="1:26" ht="15.75">
      <c r="A105" s="2"/>
      <c r="B105" s="5"/>
      <c r="C105" s="5"/>
      <c r="D105" s="5"/>
      <c r="E105" s="5"/>
      <c r="F105" s="5"/>
      <c r="G105" s="5"/>
      <c r="H105" s="5"/>
      <c r="I105" s="5"/>
      <c r="J105" s="78"/>
      <c r="K105" s="78"/>
      <c r="L105" s="78"/>
      <c r="M105" s="5"/>
      <c r="N105" s="6"/>
      <c r="O105" s="7"/>
      <c r="P105" s="7"/>
      <c r="Q105" s="7"/>
      <c r="R105" s="7"/>
      <c r="S105" s="7"/>
      <c r="T105" s="7"/>
      <c r="U105" s="7"/>
      <c r="V105" s="7"/>
      <c r="W105" s="7"/>
      <c r="X105" s="7"/>
      <c r="Y105" s="7"/>
      <c r="Z105" s="7"/>
    </row>
    <row r="106" spans="1:26" ht="15.75">
      <c r="A106" s="8"/>
      <c r="B106" s="10"/>
      <c r="C106" s="10"/>
      <c r="D106" s="10"/>
      <c r="E106" s="10"/>
      <c r="F106" s="10"/>
      <c r="G106" s="10"/>
      <c r="H106" s="10"/>
      <c r="I106" s="10"/>
      <c r="J106" s="10"/>
      <c r="K106" s="10"/>
      <c r="L106" s="61"/>
      <c r="M106" s="10"/>
      <c r="N106" s="6"/>
      <c r="O106" s="7"/>
      <c r="P106" s="7"/>
      <c r="Q106" s="7"/>
      <c r="R106" s="7"/>
      <c r="S106" s="7"/>
      <c r="T106" s="7"/>
      <c r="U106" s="7"/>
      <c r="V106" s="7"/>
      <c r="W106" s="7"/>
      <c r="X106" s="7"/>
      <c r="Y106" s="7"/>
      <c r="Z106" s="7"/>
    </row>
    <row r="107" spans="1:26" ht="15.75">
      <c r="A107" s="79"/>
      <c r="B107" s="80"/>
      <c r="C107" s="80"/>
      <c r="D107" s="80"/>
      <c r="E107" s="80"/>
      <c r="F107" s="80"/>
      <c r="G107" s="80"/>
      <c r="H107" s="80"/>
      <c r="I107" s="80"/>
      <c r="J107" s="80"/>
      <c r="K107" s="80"/>
      <c r="L107" s="81"/>
      <c r="M107" s="80"/>
      <c r="N107" s="6"/>
      <c r="O107" s="7"/>
      <c r="P107" s="7"/>
      <c r="Q107" s="7"/>
      <c r="R107" s="7"/>
      <c r="S107" s="7"/>
      <c r="T107" s="7"/>
      <c r="U107" s="7"/>
      <c r="V107" s="7"/>
      <c r="W107" s="7"/>
      <c r="X107" s="7"/>
      <c r="Y107" s="7"/>
      <c r="Z107" s="7"/>
    </row>
    <row r="108" spans="1:26" ht="15.75">
      <c r="A108" s="79"/>
      <c r="B108" s="82" t="s">
        <v>74</v>
      </c>
      <c r="C108" s="80"/>
      <c r="D108" s="80"/>
      <c r="E108" s="80"/>
      <c r="F108" s="80"/>
      <c r="G108" s="80"/>
      <c r="H108" s="80"/>
      <c r="I108" s="80"/>
      <c r="J108" s="80"/>
      <c r="K108" s="80"/>
      <c r="L108" s="81"/>
      <c r="M108" s="83"/>
      <c r="N108" s="6"/>
      <c r="O108" s="7"/>
      <c r="P108" s="7"/>
      <c r="Q108" s="7"/>
      <c r="R108" s="7"/>
      <c r="S108" s="7"/>
      <c r="T108" s="7"/>
      <c r="U108" s="7"/>
      <c r="V108" s="7"/>
      <c r="W108" s="7"/>
      <c r="X108" s="7"/>
      <c r="Y108" s="7"/>
      <c r="Z108" s="7"/>
    </row>
    <row r="109" spans="1:26" ht="15.75">
      <c r="A109" s="79"/>
      <c r="B109" s="80"/>
      <c r="C109" s="80"/>
      <c r="D109" s="80"/>
      <c r="E109" s="80"/>
      <c r="F109" s="80"/>
      <c r="G109" s="80"/>
      <c r="H109" s="80"/>
      <c r="I109" s="80"/>
      <c r="J109" s="80"/>
      <c r="K109" s="80"/>
      <c r="L109" s="81"/>
      <c r="M109" s="80"/>
      <c r="N109" s="6"/>
      <c r="O109" s="7"/>
      <c r="P109" s="7"/>
      <c r="Q109" s="7"/>
      <c r="R109" s="7"/>
      <c r="S109" s="7"/>
      <c r="T109" s="7"/>
      <c r="U109" s="7"/>
      <c r="V109" s="7"/>
      <c r="W109" s="7"/>
      <c r="X109" s="7"/>
      <c r="Y109" s="7"/>
      <c r="Z109" s="7"/>
    </row>
    <row r="110" spans="1:26" ht="15.75">
      <c r="A110" s="8"/>
      <c r="B110" s="84" t="s">
        <v>75</v>
      </c>
      <c r="C110" s="16"/>
      <c r="D110" s="10"/>
      <c r="E110" s="10"/>
      <c r="F110" s="10"/>
      <c r="G110" s="10"/>
      <c r="H110" s="10"/>
      <c r="I110" s="10"/>
      <c r="J110" s="10"/>
      <c r="K110" s="10"/>
      <c r="L110" s="61"/>
      <c r="M110" s="10"/>
      <c r="N110" s="6"/>
      <c r="O110" s="7"/>
      <c r="P110" s="7"/>
      <c r="Q110" s="7"/>
      <c r="R110" s="7"/>
      <c r="S110" s="7"/>
      <c r="T110" s="7"/>
      <c r="U110" s="7"/>
      <c r="V110" s="7"/>
      <c r="W110" s="7"/>
      <c r="X110" s="7"/>
      <c r="Y110" s="7"/>
      <c r="Z110" s="7"/>
    </row>
    <row r="111" spans="1:26" ht="15.75">
      <c r="A111" s="27"/>
      <c r="B111" s="28" t="s">
        <v>76</v>
      </c>
      <c r="C111" s="28"/>
      <c r="D111" s="28"/>
      <c r="E111" s="28"/>
      <c r="F111" s="28"/>
      <c r="G111" s="28"/>
      <c r="H111" s="28"/>
      <c r="I111" s="28"/>
      <c r="J111" s="28"/>
      <c r="K111" s="28"/>
      <c r="L111" s="66">
        <v>7124</v>
      </c>
      <c r="M111" s="28"/>
      <c r="N111" s="6"/>
      <c r="O111" s="7"/>
      <c r="P111" s="7"/>
      <c r="Q111" s="7"/>
      <c r="R111" s="7"/>
      <c r="S111" s="7"/>
      <c r="T111" s="7"/>
      <c r="U111" s="7"/>
      <c r="V111" s="7"/>
      <c r="W111" s="7"/>
      <c r="X111" s="7"/>
      <c r="Y111" s="7"/>
      <c r="Z111" s="7"/>
    </row>
    <row r="112" spans="1:26" ht="15.75">
      <c r="A112" s="27"/>
      <c r="B112" s="28" t="s">
        <v>77</v>
      </c>
      <c r="C112" s="28"/>
      <c r="D112" s="28"/>
      <c r="E112" s="28"/>
      <c r="F112" s="28"/>
      <c r="G112" s="28"/>
      <c r="H112" s="28"/>
      <c r="I112" s="28"/>
      <c r="J112" s="28"/>
      <c r="K112" s="28"/>
      <c r="L112" s="66">
        <v>7124</v>
      </c>
      <c r="M112" s="28"/>
      <c r="N112" s="6"/>
      <c r="O112" s="7"/>
      <c r="P112" s="7"/>
      <c r="Q112" s="7"/>
      <c r="R112" s="7"/>
      <c r="S112" s="7"/>
      <c r="T112" s="7"/>
      <c r="U112" s="7"/>
      <c r="V112" s="7"/>
      <c r="W112" s="7"/>
      <c r="X112" s="7"/>
      <c r="Y112" s="7"/>
      <c r="Z112" s="7"/>
    </row>
    <row r="113" spans="1:26" ht="15.75">
      <c r="A113" s="27"/>
      <c r="B113" s="28" t="s">
        <v>78</v>
      </c>
      <c r="C113" s="28"/>
      <c r="D113" s="28"/>
      <c r="E113" s="28"/>
      <c r="F113" s="28"/>
      <c r="G113" s="28"/>
      <c r="H113" s="28"/>
      <c r="I113" s="28"/>
      <c r="J113" s="28"/>
      <c r="K113" s="28"/>
      <c r="L113" s="66">
        <v>0</v>
      </c>
      <c r="M113" s="28"/>
      <c r="N113" s="6"/>
      <c r="O113" s="7"/>
      <c r="P113" s="7"/>
      <c r="Q113" s="7"/>
      <c r="R113" s="7"/>
      <c r="S113" s="7"/>
      <c r="T113" s="7"/>
      <c r="U113" s="7"/>
      <c r="V113" s="7"/>
      <c r="W113" s="7"/>
      <c r="X113" s="7"/>
      <c r="Y113" s="7"/>
      <c r="Z113" s="7"/>
    </row>
    <row r="114" spans="1:26" ht="15.75">
      <c r="A114" s="27"/>
      <c r="B114" s="28" t="s">
        <v>79</v>
      </c>
      <c r="C114" s="28"/>
      <c r="D114" s="28"/>
      <c r="E114" s="28"/>
      <c r="F114" s="28"/>
      <c r="G114" s="28"/>
      <c r="H114" s="28"/>
      <c r="I114" s="28"/>
      <c r="J114" s="28"/>
      <c r="K114" s="28"/>
      <c r="L114" s="66">
        <v>0</v>
      </c>
      <c r="M114" s="28"/>
      <c r="N114" s="6"/>
      <c r="O114" s="7"/>
      <c r="P114" s="7"/>
      <c r="Q114" s="7"/>
      <c r="R114" s="7"/>
      <c r="S114" s="7"/>
      <c r="T114" s="7"/>
      <c r="U114" s="7"/>
      <c r="V114" s="7"/>
      <c r="W114" s="7"/>
      <c r="X114" s="7"/>
      <c r="Y114" s="7"/>
      <c r="Z114" s="7"/>
    </row>
    <row r="115" spans="1:26" ht="15.75">
      <c r="A115" s="27"/>
      <c r="B115" s="28" t="s">
        <v>80</v>
      </c>
      <c r="C115" s="28"/>
      <c r="D115" s="28"/>
      <c r="E115" s="28"/>
      <c r="F115" s="28"/>
      <c r="G115" s="28"/>
      <c r="H115" s="28"/>
      <c r="I115" s="28"/>
      <c r="J115" s="28"/>
      <c r="K115" s="28"/>
      <c r="L115" s="66">
        <v>0</v>
      </c>
      <c r="M115" s="28"/>
      <c r="N115" s="6"/>
      <c r="O115" s="7"/>
      <c r="P115" s="7"/>
      <c r="Q115" s="7"/>
      <c r="R115" s="7"/>
      <c r="S115" s="7"/>
      <c r="T115" s="7"/>
      <c r="U115" s="7"/>
      <c r="V115" s="7"/>
      <c r="W115" s="7"/>
      <c r="X115" s="7"/>
      <c r="Y115" s="7"/>
      <c r="Z115" s="7"/>
    </row>
    <row r="116" spans="1:26" ht="15.75">
      <c r="A116" s="27"/>
      <c r="B116" s="28" t="s">
        <v>56</v>
      </c>
      <c r="C116" s="28"/>
      <c r="D116" s="28"/>
      <c r="E116" s="28"/>
      <c r="F116" s="28"/>
      <c r="G116" s="28"/>
      <c r="H116" s="28"/>
      <c r="I116" s="28"/>
      <c r="J116" s="28"/>
      <c r="K116" s="28"/>
      <c r="L116" s="66">
        <v>0</v>
      </c>
      <c r="M116" s="28"/>
      <c r="N116" s="6"/>
      <c r="O116" s="7"/>
      <c r="P116" s="7"/>
      <c r="Q116" s="7"/>
      <c r="R116" s="7"/>
      <c r="S116" s="7"/>
      <c r="T116" s="7"/>
      <c r="U116" s="7"/>
      <c r="V116" s="7"/>
      <c r="W116" s="7"/>
      <c r="X116" s="7"/>
      <c r="Y116" s="7"/>
      <c r="Z116" s="7"/>
    </row>
    <row r="117" spans="1:26" ht="15.75">
      <c r="A117" s="27"/>
      <c r="B117" s="28" t="s">
        <v>58</v>
      </c>
      <c r="C117" s="28"/>
      <c r="D117" s="28"/>
      <c r="E117" s="28"/>
      <c r="F117" s="28"/>
      <c r="G117" s="28"/>
      <c r="H117" s="28"/>
      <c r="I117" s="28"/>
      <c r="J117" s="28"/>
      <c r="K117" s="28"/>
      <c r="L117" s="66">
        <v>0</v>
      </c>
      <c r="M117" s="28"/>
      <c r="N117" s="6"/>
      <c r="O117" s="7"/>
      <c r="P117" s="7"/>
      <c r="Q117" s="7"/>
      <c r="R117" s="7"/>
      <c r="S117" s="7"/>
      <c r="T117" s="7"/>
      <c r="U117" s="7"/>
      <c r="V117" s="7"/>
      <c r="W117" s="7"/>
      <c r="X117" s="7"/>
      <c r="Y117" s="7"/>
      <c r="Z117" s="7"/>
    </row>
    <row r="118" spans="1:26" ht="15.75">
      <c r="A118" s="27"/>
      <c r="B118" s="28" t="s">
        <v>59</v>
      </c>
      <c r="C118" s="28"/>
      <c r="D118" s="28"/>
      <c r="E118" s="28"/>
      <c r="F118" s="28"/>
      <c r="G118" s="28"/>
      <c r="H118" s="28"/>
      <c r="I118" s="28"/>
      <c r="J118" s="28"/>
      <c r="K118" s="28"/>
      <c r="L118" s="66">
        <v>0</v>
      </c>
      <c r="M118" s="28"/>
      <c r="N118" s="6"/>
      <c r="O118" s="7"/>
      <c r="P118" s="7"/>
      <c r="Q118" s="7"/>
      <c r="R118" s="7"/>
      <c r="S118" s="7"/>
      <c r="T118" s="7"/>
      <c r="U118" s="7"/>
      <c r="V118" s="7"/>
      <c r="W118" s="7"/>
      <c r="X118" s="7"/>
      <c r="Y118" s="7"/>
      <c r="Z118" s="7"/>
    </row>
    <row r="119" spans="1:26" ht="15.75">
      <c r="A119" s="27"/>
      <c r="B119" s="28" t="s">
        <v>81</v>
      </c>
      <c r="C119" s="28"/>
      <c r="D119" s="28"/>
      <c r="E119" s="28"/>
      <c r="F119" s="28"/>
      <c r="G119" s="28"/>
      <c r="H119" s="28"/>
      <c r="I119" s="28"/>
      <c r="J119" s="28"/>
      <c r="K119" s="28"/>
      <c r="L119" s="66">
        <f>L112-L114</f>
        <v>7124</v>
      </c>
      <c r="M119" s="28"/>
      <c r="N119" s="6"/>
      <c r="O119" s="7"/>
      <c r="P119" s="7"/>
      <c r="Q119" s="7"/>
      <c r="R119" s="7"/>
      <c r="S119" s="7"/>
      <c r="T119" s="7"/>
      <c r="U119" s="7"/>
      <c r="V119" s="7"/>
      <c r="W119" s="7"/>
      <c r="X119" s="7"/>
      <c r="Y119" s="7"/>
      <c r="Z119" s="7"/>
    </row>
    <row r="120" spans="1:26" ht="15.75">
      <c r="A120" s="27"/>
      <c r="B120" s="28"/>
      <c r="C120" s="28"/>
      <c r="D120" s="28"/>
      <c r="E120" s="28"/>
      <c r="F120" s="28"/>
      <c r="G120" s="28"/>
      <c r="H120" s="28"/>
      <c r="I120" s="28"/>
      <c r="J120" s="28"/>
      <c r="K120" s="28"/>
      <c r="L120" s="85"/>
      <c r="M120" s="28"/>
      <c r="N120" s="6"/>
      <c r="O120" s="7"/>
      <c r="P120" s="7"/>
      <c r="Q120" s="7"/>
      <c r="R120" s="7"/>
      <c r="S120" s="7"/>
      <c r="T120" s="7"/>
      <c r="U120" s="7"/>
      <c r="V120" s="7"/>
      <c r="W120" s="7"/>
      <c r="X120" s="7"/>
      <c r="Y120" s="7"/>
      <c r="Z120" s="7"/>
    </row>
    <row r="121" spans="1:26" ht="15.75">
      <c r="A121" s="8"/>
      <c r="B121" s="84" t="s">
        <v>82</v>
      </c>
      <c r="C121" s="10"/>
      <c r="D121" s="10"/>
      <c r="E121" s="10"/>
      <c r="F121" s="10"/>
      <c r="G121" s="10"/>
      <c r="H121" s="10"/>
      <c r="I121" s="10"/>
      <c r="J121" s="10"/>
      <c r="K121" s="10"/>
      <c r="L121" s="61"/>
      <c r="M121" s="10"/>
      <c r="N121" s="6"/>
      <c r="O121" s="7"/>
      <c r="P121" s="7"/>
      <c r="Q121" s="7"/>
      <c r="R121" s="7"/>
      <c r="S121" s="7"/>
      <c r="T121" s="7"/>
      <c r="U121" s="7"/>
      <c r="V121" s="7"/>
      <c r="W121" s="7"/>
      <c r="X121" s="7"/>
      <c r="Y121" s="7"/>
      <c r="Z121" s="7"/>
    </row>
    <row r="122" spans="1:26" ht="15.75">
      <c r="A122" s="27"/>
      <c r="B122" s="28" t="s">
        <v>83</v>
      </c>
      <c r="C122" s="86"/>
      <c r="D122" s="28"/>
      <c r="E122" s="28"/>
      <c r="F122" s="28"/>
      <c r="G122" s="28"/>
      <c r="H122" s="28"/>
      <c r="I122" s="28"/>
      <c r="J122" s="28"/>
      <c r="K122" s="28"/>
      <c r="L122" s="66">
        <f>4594213.13/1000</f>
        <v>4594.21313</v>
      </c>
      <c r="M122" s="28"/>
      <c r="N122" s="6"/>
      <c r="O122" s="7"/>
      <c r="P122" s="7"/>
      <c r="Q122" s="7"/>
      <c r="R122" s="7"/>
      <c r="S122" s="7"/>
      <c r="T122" s="7"/>
      <c r="U122" s="7"/>
      <c r="V122" s="7"/>
      <c r="W122" s="7"/>
      <c r="X122" s="7"/>
      <c r="Y122" s="7"/>
      <c r="Z122" s="7"/>
    </row>
    <row r="123" spans="1:26" ht="15.75">
      <c r="A123" s="27"/>
      <c r="B123" s="28" t="s">
        <v>84</v>
      </c>
      <c r="C123" s="28"/>
      <c r="D123" s="28"/>
      <c r="E123" s="28"/>
      <c r="F123" s="28"/>
      <c r="G123" s="28"/>
      <c r="H123" s="28"/>
      <c r="I123" s="28"/>
      <c r="J123" s="28"/>
      <c r="K123" s="28"/>
      <c r="L123" s="66">
        <v>0</v>
      </c>
      <c r="M123" s="28"/>
      <c r="N123" s="6"/>
      <c r="O123" s="7"/>
      <c r="P123" s="7"/>
      <c r="Q123" s="7"/>
      <c r="R123" s="7"/>
      <c r="S123" s="7"/>
      <c r="T123" s="7"/>
      <c r="U123" s="7"/>
      <c r="V123" s="7"/>
      <c r="W123" s="7"/>
      <c r="X123" s="7"/>
      <c r="Y123" s="7"/>
      <c r="Z123" s="7"/>
    </row>
    <row r="124" spans="1:26" ht="15.75">
      <c r="A124" s="27"/>
      <c r="B124" s="28" t="s">
        <v>85</v>
      </c>
      <c r="C124" s="28"/>
      <c r="D124" s="28"/>
      <c r="E124" s="28"/>
      <c r="F124" s="28"/>
      <c r="G124" s="28"/>
      <c r="H124" s="28"/>
      <c r="I124" s="28"/>
      <c r="J124" s="28"/>
      <c r="K124" s="28"/>
      <c r="L124" s="66">
        <v>4594</v>
      </c>
      <c r="M124" s="28"/>
      <c r="N124" s="6"/>
      <c r="O124" s="7"/>
      <c r="P124" s="7"/>
      <c r="Q124" s="7"/>
      <c r="R124" s="7"/>
      <c r="S124" s="7"/>
      <c r="T124" s="7"/>
      <c r="U124" s="7"/>
      <c r="V124" s="7"/>
      <c r="W124" s="7"/>
      <c r="X124" s="7"/>
      <c r="Y124" s="7"/>
      <c r="Z124" s="7"/>
    </row>
    <row r="125" spans="1:26" ht="15.75">
      <c r="A125" s="27"/>
      <c r="B125" s="28" t="s">
        <v>86</v>
      </c>
      <c r="C125" s="28"/>
      <c r="D125" s="28"/>
      <c r="E125" s="28"/>
      <c r="F125" s="28"/>
      <c r="G125" s="28"/>
      <c r="H125" s="28"/>
      <c r="I125" s="28"/>
      <c r="J125" s="28"/>
      <c r="K125" s="28"/>
      <c r="L125" s="66">
        <f>L122-L123-L124</f>
        <v>0.21313000000009197</v>
      </c>
      <c r="M125" s="28"/>
      <c r="N125" s="6"/>
      <c r="O125" s="7"/>
      <c r="P125" s="7"/>
      <c r="Q125" s="7"/>
      <c r="R125" s="7"/>
      <c r="S125" s="7"/>
      <c r="T125" s="7"/>
      <c r="U125" s="7"/>
      <c r="V125" s="7"/>
      <c r="W125" s="7"/>
      <c r="X125" s="7"/>
      <c r="Y125" s="7"/>
      <c r="Z125" s="7"/>
    </row>
    <row r="126" spans="1:26" ht="15.75">
      <c r="A126" s="27"/>
      <c r="B126" s="28"/>
      <c r="C126" s="28"/>
      <c r="D126" s="28"/>
      <c r="E126" s="28"/>
      <c r="F126" s="28"/>
      <c r="G126" s="28"/>
      <c r="H126" s="28"/>
      <c r="I126" s="28"/>
      <c r="J126" s="28"/>
      <c r="K126" s="28"/>
      <c r="L126" s="87"/>
      <c r="M126" s="28"/>
      <c r="N126" s="6"/>
      <c r="O126" s="7"/>
      <c r="P126" s="7"/>
      <c r="Q126" s="7"/>
      <c r="R126" s="7"/>
      <c r="S126" s="7"/>
      <c r="T126" s="7"/>
      <c r="U126" s="7"/>
      <c r="V126" s="7"/>
      <c r="W126" s="7"/>
      <c r="X126" s="7"/>
      <c r="Y126" s="7"/>
      <c r="Z126" s="7"/>
    </row>
    <row r="127" spans="1:26" ht="15.75">
      <c r="A127" s="8"/>
      <c r="B127" s="84" t="s">
        <v>87</v>
      </c>
      <c r="C127" s="16"/>
      <c r="D127" s="10"/>
      <c r="E127" s="10"/>
      <c r="F127" s="10"/>
      <c r="G127" s="10"/>
      <c r="H127" s="10"/>
      <c r="I127" s="10"/>
      <c r="J127" s="10"/>
      <c r="K127" s="10"/>
      <c r="L127" s="88"/>
      <c r="M127" s="10"/>
      <c r="N127" s="6"/>
      <c r="O127" s="7"/>
      <c r="P127" s="7"/>
      <c r="Q127" s="7"/>
      <c r="R127" s="7"/>
      <c r="S127" s="7"/>
      <c r="T127" s="7"/>
      <c r="U127" s="7"/>
      <c r="V127" s="7"/>
      <c r="W127" s="7"/>
      <c r="X127" s="7"/>
      <c r="Y127" s="7"/>
      <c r="Z127" s="7"/>
    </row>
    <row r="128" spans="1:26" ht="15.75">
      <c r="A128" s="8"/>
      <c r="B128" s="16"/>
      <c r="C128" s="16"/>
      <c r="D128" s="10"/>
      <c r="E128" s="10"/>
      <c r="F128" s="10"/>
      <c r="G128" s="10"/>
      <c r="H128" s="10"/>
      <c r="I128" s="10"/>
      <c r="J128" s="10"/>
      <c r="K128" s="10"/>
      <c r="L128" s="88"/>
      <c r="M128" s="10"/>
      <c r="N128" s="6"/>
      <c r="O128" s="7"/>
      <c r="P128" s="7"/>
      <c r="Q128" s="7"/>
      <c r="R128" s="7"/>
      <c r="S128" s="7"/>
      <c r="T128" s="7"/>
      <c r="U128" s="7"/>
      <c r="V128" s="7"/>
      <c r="W128" s="7"/>
      <c r="X128" s="7"/>
      <c r="Y128" s="7"/>
      <c r="Z128" s="7"/>
    </row>
    <row r="129" spans="1:26" ht="15.75">
      <c r="A129" s="27"/>
      <c r="B129" s="28" t="s">
        <v>88</v>
      </c>
      <c r="C129" s="28"/>
      <c r="D129" s="28"/>
      <c r="E129" s="28"/>
      <c r="F129" s="28"/>
      <c r="G129" s="28"/>
      <c r="H129" s="28"/>
      <c r="I129" s="28"/>
      <c r="J129" s="28"/>
      <c r="K129" s="28"/>
      <c r="L129" s="66">
        <v>74928</v>
      </c>
      <c r="M129" s="28"/>
      <c r="N129" s="6"/>
      <c r="O129" s="7"/>
      <c r="P129" s="7"/>
      <c r="Q129" s="7"/>
      <c r="R129" s="7"/>
      <c r="S129" s="7"/>
      <c r="T129" s="7"/>
      <c r="U129" s="7"/>
      <c r="V129" s="7"/>
      <c r="W129" s="7"/>
      <c r="X129" s="7"/>
      <c r="Y129" s="7"/>
      <c r="Z129" s="7"/>
    </row>
    <row r="130" spans="1:26" ht="15.75">
      <c r="A130" s="27"/>
      <c r="B130" s="28" t="s">
        <v>89</v>
      </c>
      <c r="C130" s="28"/>
      <c r="D130" s="28"/>
      <c r="E130" s="28"/>
      <c r="F130" s="28"/>
      <c r="G130" s="28"/>
      <c r="H130" s="28"/>
      <c r="I130" s="28"/>
      <c r="J130" s="28"/>
      <c r="K130" s="28"/>
      <c r="L130" s="66">
        <v>7626</v>
      </c>
      <c r="M130" s="28"/>
      <c r="N130" s="6"/>
      <c r="O130" s="7"/>
      <c r="P130" s="7"/>
      <c r="Q130" s="7"/>
      <c r="R130" s="7"/>
      <c r="S130" s="7"/>
      <c r="T130" s="7"/>
      <c r="U130" s="7"/>
      <c r="V130" s="7"/>
      <c r="W130" s="7"/>
      <c r="X130" s="7"/>
      <c r="Y130" s="7"/>
      <c r="Z130" s="7"/>
    </row>
    <row r="131" spans="1:26" ht="15.75">
      <c r="A131" s="27"/>
      <c r="B131" s="28" t="s">
        <v>90</v>
      </c>
      <c r="C131" s="28"/>
      <c r="D131" s="28"/>
      <c r="E131" s="28"/>
      <c r="F131" s="28"/>
      <c r="G131" s="28"/>
      <c r="H131" s="28"/>
      <c r="I131" s="28"/>
      <c r="J131" s="28"/>
      <c r="K131" s="28"/>
      <c r="L131" s="66">
        <f>L130+L129</f>
        <v>82554</v>
      </c>
      <c r="M131" s="28"/>
      <c r="N131" s="6"/>
      <c r="O131" s="7"/>
      <c r="P131" s="7"/>
      <c r="Q131" s="7"/>
      <c r="R131" s="7"/>
      <c r="S131" s="7"/>
      <c r="T131" s="7"/>
      <c r="U131" s="7"/>
      <c r="V131" s="7"/>
      <c r="W131" s="7"/>
      <c r="X131" s="7"/>
      <c r="Y131" s="7"/>
      <c r="Z131" s="7"/>
    </row>
    <row r="132" spans="1:26" ht="15.75">
      <c r="A132" s="27"/>
      <c r="B132" s="28" t="s">
        <v>91</v>
      </c>
      <c r="C132" s="28"/>
      <c r="D132" s="28"/>
      <c r="E132" s="28"/>
      <c r="F132" s="28"/>
      <c r="G132" s="28"/>
      <c r="H132" s="89"/>
      <c r="I132" s="28"/>
      <c r="J132" s="28"/>
      <c r="K132" s="28"/>
      <c r="L132" s="66">
        <f>L90</f>
        <v>-7627</v>
      </c>
      <c r="M132" s="28"/>
      <c r="N132" s="6"/>
      <c r="O132" s="7"/>
      <c r="P132" s="7"/>
      <c r="Q132" s="7"/>
      <c r="R132" s="7"/>
      <c r="S132" s="7"/>
      <c r="T132" s="7"/>
      <c r="U132" s="7"/>
      <c r="V132" s="7"/>
      <c r="W132" s="7"/>
      <c r="X132" s="7"/>
      <c r="Y132" s="7"/>
      <c r="Z132" s="7"/>
    </row>
    <row r="133" spans="1:26" ht="15.75">
      <c r="A133" s="27"/>
      <c r="B133" s="28" t="s">
        <v>92</v>
      </c>
      <c r="C133" s="28"/>
      <c r="D133" s="28"/>
      <c r="E133" s="28"/>
      <c r="F133" s="28"/>
      <c r="G133" s="28"/>
      <c r="H133" s="28"/>
      <c r="I133" s="28"/>
      <c r="J133" s="28"/>
      <c r="K133" s="28"/>
      <c r="L133" s="66">
        <v>82554</v>
      </c>
      <c r="M133" s="28"/>
      <c r="N133" s="6"/>
      <c r="O133" s="7"/>
      <c r="P133" s="7"/>
      <c r="Q133" s="7"/>
      <c r="R133" s="7"/>
      <c r="S133" s="7"/>
      <c r="T133" s="7"/>
      <c r="U133" s="7"/>
      <c r="V133" s="7"/>
      <c r="W133" s="7"/>
      <c r="X133" s="7"/>
      <c r="Y133" s="7"/>
      <c r="Z133" s="7"/>
    </row>
    <row r="134" spans="1:26" ht="15.75">
      <c r="A134" s="27"/>
      <c r="B134" s="28"/>
      <c r="C134" s="28"/>
      <c r="D134" s="28"/>
      <c r="E134" s="28"/>
      <c r="F134" s="28"/>
      <c r="G134" s="28"/>
      <c r="H134" s="28"/>
      <c r="I134" s="28"/>
      <c r="J134" s="28"/>
      <c r="K134" s="28"/>
      <c r="L134" s="85"/>
      <c r="M134" s="28"/>
      <c r="N134" s="6"/>
      <c r="O134" s="7"/>
      <c r="P134" s="7"/>
      <c r="Q134" s="7"/>
      <c r="R134" s="7"/>
      <c r="S134" s="7"/>
      <c r="T134" s="7"/>
      <c r="U134" s="7"/>
      <c r="V134" s="7"/>
      <c r="W134" s="7"/>
      <c r="X134" s="7"/>
      <c r="Y134" s="7"/>
      <c r="Z134" s="7"/>
    </row>
    <row r="135" spans="1:26" ht="15.75">
      <c r="A135" s="8"/>
      <c r="B135" s="10"/>
      <c r="C135" s="10"/>
      <c r="D135" s="10"/>
      <c r="E135" s="10"/>
      <c r="F135" s="10"/>
      <c r="G135" s="10"/>
      <c r="H135" s="10"/>
      <c r="I135" s="10"/>
      <c r="J135" s="10"/>
      <c r="K135" s="10"/>
      <c r="L135" s="61"/>
      <c r="M135" s="10"/>
      <c r="N135" s="6"/>
      <c r="O135" s="7"/>
      <c r="P135" s="7"/>
      <c r="Q135" s="7"/>
      <c r="R135" s="7"/>
      <c r="S135" s="7"/>
      <c r="T135" s="7"/>
      <c r="U135" s="7"/>
      <c r="V135" s="7"/>
      <c r="W135" s="7"/>
      <c r="X135" s="7"/>
      <c r="Y135" s="7"/>
      <c r="Z135" s="7"/>
    </row>
    <row r="136" spans="1:26" ht="15.75">
      <c r="A136" s="8"/>
      <c r="B136" s="84" t="s">
        <v>93</v>
      </c>
      <c r="C136" s="16"/>
      <c r="D136" s="10"/>
      <c r="E136" s="10"/>
      <c r="F136" s="10"/>
      <c r="G136" s="10"/>
      <c r="H136" s="10"/>
      <c r="I136" s="10"/>
      <c r="J136" s="10"/>
      <c r="K136" s="10"/>
      <c r="L136" s="61"/>
      <c r="M136" s="10"/>
      <c r="N136" s="6"/>
      <c r="O136" s="7"/>
      <c r="P136" s="7"/>
      <c r="Q136" s="7"/>
      <c r="R136" s="7"/>
      <c r="S136" s="7"/>
      <c r="T136" s="7"/>
      <c r="U136" s="7"/>
      <c r="V136" s="7"/>
      <c r="W136" s="7"/>
      <c r="X136" s="7"/>
      <c r="Y136" s="7"/>
      <c r="Z136" s="7"/>
    </row>
    <row r="137" spans="1:26" ht="15.75">
      <c r="A137" s="27"/>
      <c r="B137" s="28" t="s">
        <v>94</v>
      </c>
      <c r="C137" s="90"/>
      <c r="D137" s="28"/>
      <c r="E137" s="28"/>
      <c r="F137" s="28"/>
      <c r="G137" s="28"/>
      <c r="H137" s="28"/>
      <c r="I137" s="28"/>
      <c r="J137" s="28"/>
      <c r="K137" s="28"/>
      <c r="L137" s="66">
        <f>L59</f>
        <v>347624</v>
      </c>
      <c r="M137" s="28"/>
      <c r="N137" s="6"/>
      <c r="O137" s="7"/>
      <c r="P137" s="7"/>
      <c r="Q137" s="7"/>
      <c r="R137" s="7"/>
      <c r="S137" s="7"/>
      <c r="T137" s="7"/>
      <c r="U137" s="7"/>
      <c r="V137" s="7"/>
      <c r="W137" s="7"/>
      <c r="X137" s="7"/>
      <c r="Y137" s="7"/>
      <c r="Z137" s="7"/>
    </row>
    <row r="138" spans="1:26" ht="15.75">
      <c r="A138" s="27"/>
      <c r="B138" s="28" t="s">
        <v>95</v>
      </c>
      <c r="C138" s="90"/>
      <c r="D138" s="28"/>
      <c r="E138" s="28"/>
      <c r="F138" s="28"/>
      <c r="G138" s="28"/>
      <c r="H138" s="28"/>
      <c r="I138" s="28"/>
      <c r="J138" s="28"/>
      <c r="K138" s="28"/>
      <c r="L138" s="66">
        <f>L63</f>
        <v>33710</v>
      </c>
      <c r="M138" s="28"/>
      <c r="N138" s="6"/>
      <c r="O138" s="7"/>
      <c r="P138" s="7"/>
      <c r="Q138" s="7"/>
      <c r="R138" s="7"/>
      <c r="S138" s="7"/>
      <c r="T138" s="7"/>
      <c r="U138" s="7"/>
      <c r="V138" s="7"/>
      <c r="W138" s="7"/>
      <c r="X138" s="7"/>
      <c r="Y138" s="7"/>
      <c r="Z138" s="7"/>
    </row>
    <row r="139" spans="1:26" ht="15.75">
      <c r="A139" s="27"/>
      <c r="B139" s="28" t="s">
        <v>96</v>
      </c>
      <c r="C139" s="90"/>
      <c r="D139" s="28"/>
      <c r="E139" s="28"/>
      <c r="F139" s="28"/>
      <c r="G139" s="28"/>
      <c r="H139" s="28"/>
      <c r="I139" s="28"/>
      <c r="J139" s="28"/>
      <c r="K139" s="28"/>
      <c r="L139" s="66">
        <f>L138+L137</f>
        <v>381334</v>
      </c>
      <c r="M139" s="28"/>
      <c r="N139" s="6"/>
      <c r="O139" s="7"/>
      <c r="P139" s="7"/>
      <c r="Q139" s="7"/>
      <c r="R139" s="7"/>
      <c r="S139" s="7"/>
      <c r="T139" s="7"/>
      <c r="U139" s="7"/>
      <c r="V139" s="7"/>
      <c r="W139" s="7"/>
      <c r="X139" s="7"/>
      <c r="Y139" s="7"/>
      <c r="Z139" s="7"/>
    </row>
    <row r="140" spans="1:26" ht="15.75">
      <c r="A140" s="27"/>
      <c r="B140" s="28" t="s">
        <v>97</v>
      </c>
      <c r="C140" s="90"/>
      <c r="D140" s="28"/>
      <c r="E140" s="28"/>
      <c r="F140" s="28"/>
      <c r="G140" s="28"/>
      <c r="H140" s="28"/>
      <c r="I140" s="28"/>
      <c r="J140" s="28"/>
      <c r="K140" s="28"/>
      <c r="L140" s="66">
        <f>L68</f>
        <v>300000</v>
      </c>
      <c r="M140" s="28"/>
      <c r="N140" s="6"/>
      <c r="O140" s="7"/>
      <c r="P140" s="7"/>
      <c r="Q140" s="7"/>
      <c r="R140" s="7"/>
      <c r="S140" s="7"/>
      <c r="T140" s="7"/>
      <c r="U140" s="7"/>
      <c r="V140" s="7"/>
      <c r="W140" s="7"/>
      <c r="X140" s="7"/>
      <c r="Y140" s="7"/>
      <c r="Z140" s="7"/>
    </row>
    <row r="141" spans="1:26" ht="15.75">
      <c r="A141" s="27"/>
      <c r="B141" s="28"/>
      <c r="C141" s="28"/>
      <c r="D141" s="28"/>
      <c r="E141" s="28"/>
      <c r="F141" s="28"/>
      <c r="G141" s="28"/>
      <c r="H141" s="28"/>
      <c r="I141" s="28"/>
      <c r="J141" s="28"/>
      <c r="K141" s="28"/>
      <c r="L141" s="85"/>
      <c r="M141" s="28"/>
      <c r="N141" s="6"/>
      <c r="O141" s="7"/>
      <c r="P141" s="7"/>
      <c r="Q141" s="7"/>
      <c r="R141" s="7"/>
      <c r="S141" s="7"/>
      <c r="T141" s="7"/>
      <c r="U141" s="7"/>
      <c r="V141" s="7"/>
      <c r="W141" s="7"/>
      <c r="X141" s="7"/>
      <c r="Y141" s="7"/>
      <c r="Z141" s="7"/>
    </row>
    <row r="142" spans="1:26" ht="15.75">
      <c r="A142" s="8"/>
      <c r="B142" s="10"/>
      <c r="C142" s="10"/>
      <c r="D142" s="10"/>
      <c r="E142" s="10"/>
      <c r="F142" s="10"/>
      <c r="G142" s="10"/>
      <c r="H142" s="23"/>
      <c r="I142" s="10"/>
      <c r="J142" s="23"/>
      <c r="K142" s="10"/>
      <c r="L142" s="61"/>
      <c r="M142" s="10"/>
      <c r="N142" s="6"/>
      <c r="O142" s="7"/>
      <c r="P142" s="7"/>
      <c r="Q142" s="7"/>
      <c r="R142" s="7"/>
      <c r="S142" s="7"/>
      <c r="T142" s="7"/>
      <c r="U142" s="7"/>
      <c r="V142" s="7"/>
      <c r="W142" s="7"/>
      <c r="X142" s="7"/>
      <c r="Y142" s="7"/>
      <c r="Z142" s="7"/>
    </row>
    <row r="143" spans="1:26" ht="15.75">
      <c r="A143" s="8"/>
      <c r="B143" s="84" t="s">
        <v>98</v>
      </c>
      <c r="C143" s="12"/>
      <c r="D143" s="12"/>
      <c r="E143" s="12"/>
      <c r="F143" s="12"/>
      <c r="G143" s="12"/>
      <c r="H143" s="91" t="s">
        <v>172</v>
      </c>
      <c r="I143" s="91"/>
      <c r="J143" s="91" t="s">
        <v>177</v>
      </c>
      <c r="K143" s="12"/>
      <c r="L143" s="92" t="s">
        <v>192</v>
      </c>
      <c r="M143" s="10"/>
      <c r="N143" s="6"/>
      <c r="O143" s="7"/>
      <c r="P143" s="7"/>
      <c r="Q143" s="7"/>
      <c r="R143" s="7"/>
      <c r="S143" s="7"/>
      <c r="T143" s="7"/>
      <c r="U143" s="7"/>
      <c r="V143" s="7"/>
      <c r="W143" s="7"/>
      <c r="X143" s="7"/>
      <c r="Y143" s="7"/>
      <c r="Z143" s="7"/>
    </row>
    <row r="144" spans="1:26" ht="15.75">
      <c r="A144" s="27"/>
      <c r="B144" s="28" t="s">
        <v>99</v>
      </c>
      <c r="C144" s="28"/>
      <c r="D144" s="28"/>
      <c r="E144" s="28"/>
      <c r="F144" s="28"/>
      <c r="G144" s="28"/>
      <c r="H144" s="66"/>
      <c r="I144" s="28"/>
      <c r="J144" s="52"/>
      <c r="K144" s="28"/>
      <c r="L144" s="66"/>
      <c r="M144" s="28"/>
      <c r="N144" s="6"/>
      <c r="O144" s="7"/>
      <c r="P144" s="7"/>
      <c r="Q144" s="7"/>
      <c r="R144" s="7"/>
      <c r="S144" s="7"/>
      <c r="T144" s="7"/>
      <c r="U144" s="7"/>
      <c r="V144" s="7"/>
      <c r="W144" s="7"/>
      <c r="X144" s="7"/>
      <c r="Y144" s="7"/>
      <c r="Z144" s="7"/>
    </row>
    <row r="145" spans="1:26" ht="15.75">
      <c r="A145" s="27"/>
      <c r="B145" s="28" t="s">
        <v>100</v>
      </c>
      <c r="C145" s="28"/>
      <c r="D145" s="28"/>
      <c r="E145" s="28"/>
      <c r="F145" s="28"/>
      <c r="G145" s="28"/>
      <c r="H145" s="66"/>
      <c r="I145" s="28"/>
      <c r="J145" s="28"/>
      <c r="K145" s="28"/>
      <c r="L145" s="66" t="s">
        <v>182</v>
      </c>
      <c r="M145" s="28"/>
      <c r="N145" s="6"/>
      <c r="O145" s="7"/>
      <c r="P145" s="7"/>
      <c r="Q145" s="7"/>
      <c r="R145" s="7"/>
      <c r="S145" s="7"/>
      <c r="T145" s="7"/>
      <c r="U145" s="7"/>
      <c r="V145" s="7"/>
      <c r="W145" s="7"/>
      <c r="X145" s="7"/>
      <c r="Y145" s="7"/>
      <c r="Z145" s="7"/>
    </row>
    <row r="146" spans="1:26" ht="15.75">
      <c r="A146" s="27"/>
      <c r="B146" s="28" t="s">
        <v>101</v>
      </c>
      <c r="C146" s="28"/>
      <c r="D146" s="28"/>
      <c r="E146" s="28"/>
      <c r="F146" s="28"/>
      <c r="G146" s="28"/>
      <c r="H146" s="66"/>
      <c r="I146" s="28"/>
      <c r="J146" s="28"/>
      <c r="K146" s="28"/>
      <c r="L146" s="66" t="s">
        <v>182</v>
      </c>
      <c r="M146" s="28"/>
      <c r="N146" s="6"/>
      <c r="O146" s="7"/>
      <c r="P146" s="7"/>
      <c r="Q146" s="7"/>
      <c r="R146" s="7"/>
      <c r="S146" s="7"/>
      <c r="T146" s="7"/>
      <c r="U146" s="7"/>
      <c r="V146" s="7"/>
      <c r="W146" s="7"/>
      <c r="X146" s="7"/>
      <c r="Y146" s="7"/>
      <c r="Z146" s="7"/>
    </row>
    <row r="147" spans="1:26" ht="15.75">
      <c r="A147" s="27"/>
      <c r="B147" s="28" t="s">
        <v>102</v>
      </c>
      <c r="C147" s="28"/>
      <c r="D147" s="28"/>
      <c r="E147" s="28"/>
      <c r="F147" s="28"/>
      <c r="G147" s="28"/>
      <c r="H147" s="66"/>
      <c r="I147" s="28"/>
      <c r="J147" s="66"/>
      <c r="K147" s="28"/>
      <c r="L147" s="66" t="s">
        <v>182</v>
      </c>
      <c r="M147" s="28"/>
      <c r="N147" s="6"/>
      <c r="O147" s="7"/>
      <c r="P147" s="7"/>
      <c r="Q147" s="7"/>
      <c r="R147" s="7"/>
      <c r="S147" s="7"/>
      <c r="T147" s="7"/>
      <c r="U147" s="7"/>
      <c r="V147" s="7"/>
      <c r="W147" s="7"/>
      <c r="X147" s="7"/>
      <c r="Y147" s="7"/>
      <c r="Z147" s="7"/>
    </row>
    <row r="148" spans="1:26" ht="15.75">
      <c r="A148" s="27"/>
      <c r="B148" s="28" t="s">
        <v>103</v>
      </c>
      <c r="C148" s="28"/>
      <c r="D148" s="28"/>
      <c r="E148" s="28"/>
      <c r="F148" s="28"/>
      <c r="G148" s="28"/>
      <c r="H148" s="66"/>
      <c r="I148" s="28"/>
      <c r="J148" s="52"/>
      <c r="K148" s="28"/>
      <c r="L148" s="66"/>
      <c r="M148" s="28"/>
      <c r="N148" s="6"/>
      <c r="O148" s="7"/>
      <c r="P148" s="7"/>
      <c r="Q148" s="7"/>
      <c r="R148" s="7"/>
      <c r="S148" s="7"/>
      <c r="T148" s="7"/>
      <c r="U148" s="7"/>
      <c r="V148" s="7"/>
      <c r="W148" s="7"/>
      <c r="X148" s="7"/>
      <c r="Y148" s="7"/>
      <c r="Z148" s="7"/>
    </row>
    <row r="149" spans="1:26" ht="15.75">
      <c r="A149" s="27"/>
      <c r="B149" s="28"/>
      <c r="C149" s="28"/>
      <c r="D149" s="28"/>
      <c r="E149" s="28"/>
      <c r="F149" s="28"/>
      <c r="G149" s="28"/>
      <c r="H149" s="28"/>
      <c r="I149" s="28"/>
      <c r="J149" s="28"/>
      <c r="K149" s="28"/>
      <c r="L149" s="85"/>
      <c r="M149" s="28"/>
      <c r="N149" s="6"/>
      <c r="O149" s="7"/>
      <c r="P149" s="7"/>
      <c r="Q149" s="7"/>
      <c r="R149" s="7"/>
      <c r="S149" s="7"/>
      <c r="T149" s="7"/>
      <c r="U149" s="7"/>
      <c r="V149" s="7"/>
      <c r="W149" s="7"/>
      <c r="X149" s="7"/>
      <c r="Y149" s="7"/>
      <c r="Z149" s="7"/>
    </row>
    <row r="150" spans="1:26" ht="15.75">
      <c r="A150" s="8"/>
      <c r="B150" s="10"/>
      <c r="C150" s="10"/>
      <c r="D150" s="10"/>
      <c r="E150" s="10"/>
      <c r="F150" s="10"/>
      <c r="G150" s="10"/>
      <c r="H150" s="10"/>
      <c r="I150" s="10"/>
      <c r="J150" s="10"/>
      <c r="K150" s="10"/>
      <c r="L150" s="61"/>
      <c r="M150" s="10"/>
      <c r="N150" s="6"/>
      <c r="O150" s="7"/>
      <c r="P150" s="7"/>
      <c r="Q150" s="7"/>
      <c r="R150" s="7"/>
      <c r="S150" s="7"/>
      <c r="T150" s="7"/>
      <c r="U150" s="7"/>
      <c r="V150" s="7"/>
      <c r="W150" s="7"/>
      <c r="X150" s="7"/>
      <c r="Y150" s="7"/>
      <c r="Z150" s="7"/>
    </row>
    <row r="151" spans="1:26" ht="15.75">
      <c r="A151" s="8"/>
      <c r="B151" s="84" t="s">
        <v>104</v>
      </c>
      <c r="C151" s="16"/>
      <c r="D151" s="10"/>
      <c r="E151" s="10"/>
      <c r="F151" s="10"/>
      <c r="G151" s="10"/>
      <c r="H151" s="10"/>
      <c r="I151" s="10"/>
      <c r="J151" s="10"/>
      <c r="K151" s="10"/>
      <c r="L151" s="93"/>
      <c r="M151" s="10"/>
      <c r="N151" s="6"/>
      <c r="O151" s="7"/>
      <c r="P151" s="7"/>
      <c r="Q151" s="7"/>
      <c r="R151" s="7"/>
      <c r="S151" s="7"/>
      <c r="T151" s="7"/>
      <c r="U151" s="7"/>
      <c r="V151" s="7"/>
      <c r="W151" s="7"/>
      <c r="X151" s="7"/>
      <c r="Y151" s="7"/>
      <c r="Z151" s="7"/>
    </row>
    <row r="152" spans="1:26" ht="15.75">
      <c r="A152" s="27"/>
      <c r="B152" s="28" t="s">
        <v>105</v>
      </c>
      <c r="C152" s="28"/>
      <c r="D152" s="28"/>
      <c r="E152" s="28"/>
      <c r="F152" s="28"/>
      <c r="G152" s="28"/>
      <c r="H152" s="28"/>
      <c r="I152" s="28"/>
      <c r="J152" s="28"/>
      <c r="K152" s="28"/>
      <c r="L152" s="76">
        <f>(L78-L75+L81+L82+L83)/-L84</f>
        <v>3.1816269284712484</v>
      </c>
      <c r="M152" s="28" t="s">
        <v>193</v>
      </c>
      <c r="N152" s="6"/>
      <c r="O152" s="7"/>
      <c r="P152" s="7"/>
      <c r="Q152" s="7"/>
      <c r="R152" s="7"/>
      <c r="S152" s="7"/>
      <c r="T152" s="7"/>
      <c r="U152" s="7"/>
      <c r="V152" s="7"/>
      <c r="W152" s="7"/>
      <c r="X152" s="7"/>
      <c r="Y152" s="7"/>
      <c r="Z152" s="7"/>
    </row>
    <row r="153" spans="1:26" ht="15.75">
      <c r="A153" s="27"/>
      <c r="B153" s="28" t="s">
        <v>106</v>
      </c>
      <c r="C153" s="28"/>
      <c r="D153" s="28"/>
      <c r="E153" s="28"/>
      <c r="F153" s="28"/>
      <c r="G153" s="28"/>
      <c r="H153" s="28"/>
      <c r="I153" s="28"/>
      <c r="J153" s="28"/>
      <c r="K153" s="28"/>
      <c r="L153" s="94">
        <v>2.97</v>
      </c>
      <c r="M153" s="28" t="s">
        <v>193</v>
      </c>
      <c r="N153" s="6"/>
      <c r="O153" s="7"/>
      <c r="P153" s="7"/>
      <c r="Q153" s="7"/>
      <c r="R153" s="7"/>
      <c r="S153" s="7"/>
      <c r="T153" s="7"/>
      <c r="U153" s="7"/>
      <c r="V153" s="7"/>
      <c r="W153" s="7"/>
      <c r="X153" s="7"/>
      <c r="Y153" s="7"/>
      <c r="Z153" s="7"/>
    </row>
    <row r="154" spans="1:26" ht="15.75">
      <c r="A154" s="27"/>
      <c r="B154" s="28" t="s">
        <v>107</v>
      </c>
      <c r="C154" s="28"/>
      <c r="D154" s="28"/>
      <c r="E154" s="28"/>
      <c r="F154" s="28"/>
      <c r="G154" s="28"/>
      <c r="H154" s="28"/>
      <c r="I154" s="28"/>
      <c r="J154" s="28"/>
      <c r="K154" s="28"/>
      <c r="L154" s="76">
        <f>(L78-L75+SUM(L81:L85))/-L86</f>
        <v>6.111660079051384</v>
      </c>
      <c r="M154" s="28" t="s">
        <v>193</v>
      </c>
      <c r="N154" s="6"/>
      <c r="O154" s="7"/>
      <c r="P154" s="7"/>
      <c r="Q154" s="7"/>
      <c r="R154" s="7"/>
      <c r="S154" s="7"/>
      <c r="T154" s="7"/>
      <c r="U154" s="7"/>
      <c r="V154" s="7"/>
      <c r="W154" s="7"/>
      <c r="X154" s="7"/>
      <c r="Y154" s="7"/>
      <c r="Z154" s="7"/>
    </row>
    <row r="155" spans="1:26" ht="15.75">
      <c r="A155" s="27"/>
      <c r="B155" s="28" t="s">
        <v>108</v>
      </c>
      <c r="C155" s="28"/>
      <c r="D155" s="28"/>
      <c r="E155" s="28"/>
      <c r="F155" s="28"/>
      <c r="G155" s="28"/>
      <c r="H155" s="28"/>
      <c r="I155" s="28"/>
      <c r="J155" s="28"/>
      <c r="K155" s="28"/>
      <c r="L155" s="95">
        <v>5.54</v>
      </c>
      <c r="M155" s="28" t="s">
        <v>193</v>
      </c>
      <c r="N155" s="6"/>
      <c r="O155" s="7"/>
      <c r="P155" s="7"/>
      <c r="Q155" s="7"/>
      <c r="R155" s="7"/>
      <c r="S155" s="7"/>
      <c r="T155" s="7"/>
      <c r="U155" s="7"/>
      <c r="V155" s="7"/>
      <c r="W155" s="7"/>
      <c r="X155" s="7"/>
      <c r="Y155" s="7"/>
      <c r="Z155" s="7"/>
    </row>
    <row r="156" spans="1:26" ht="15.75">
      <c r="A156" s="27"/>
      <c r="B156" s="28" t="s">
        <v>109</v>
      </c>
      <c r="C156" s="28"/>
      <c r="D156" s="28"/>
      <c r="E156" s="28"/>
      <c r="F156" s="28"/>
      <c r="G156" s="28"/>
      <c r="H156" s="28"/>
      <c r="I156" s="28"/>
      <c r="J156" s="28"/>
      <c r="K156" s="28"/>
      <c r="L156" s="76">
        <f>(L78-L75+L81+L82+L83+L84+L85+L86)/-L87</f>
        <v>15.819571865443425</v>
      </c>
      <c r="M156" s="28" t="s">
        <v>193</v>
      </c>
      <c r="N156" s="6"/>
      <c r="O156" s="7"/>
      <c r="P156" s="7"/>
      <c r="Q156" s="7"/>
      <c r="R156" s="7"/>
      <c r="S156" s="7"/>
      <c r="T156" s="7"/>
      <c r="U156" s="7"/>
      <c r="V156" s="7"/>
      <c r="W156" s="7"/>
      <c r="X156" s="7"/>
      <c r="Y156" s="7"/>
      <c r="Z156" s="7"/>
    </row>
    <row r="157" spans="1:26" ht="15.75">
      <c r="A157" s="27"/>
      <c r="B157" s="28" t="s">
        <v>110</v>
      </c>
      <c r="C157" s="28"/>
      <c r="D157" s="28"/>
      <c r="E157" s="28"/>
      <c r="F157" s="28"/>
      <c r="G157" s="28"/>
      <c r="H157" s="28"/>
      <c r="I157" s="28"/>
      <c r="J157" s="28"/>
      <c r="K157" s="28"/>
      <c r="L157" s="94">
        <v>14.05</v>
      </c>
      <c r="M157" s="28" t="s">
        <v>193</v>
      </c>
      <c r="N157" s="6"/>
      <c r="O157" s="7"/>
      <c r="P157" s="7"/>
      <c r="Q157" s="7"/>
      <c r="R157" s="7"/>
      <c r="S157" s="7"/>
      <c r="T157" s="7"/>
      <c r="U157" s="7"/>
      <c r="V157" s="7"/>
      <c r="W157" s="7"/>
      <c r="X157" s="7"/>
      <c r="Y157" s="7"/>
      <c r="Z157" s="7"/>
    </row>
    <row r="158" spans="1:26" ht="15.75">
      <c r="A158" s="27"/>
      <c r="B158" s="28"/>
      <c r="C158" s="28"/>
      <c r="D158" s="28"/>
      <c r="E158" s="28"/>
      <c r="F158" s="28"/>
      <c r="G158" s="28"/>
      <c r="H158" s="28"/>
      <c r="I158" s="28"/>
      <c r="J158" s="28"/>
      <c r="K158" s="28"/>
      <c r="L158" s="28"/>
      <c r="M158" s="28"/>
      <c r="N158" s="6"/>
      <c r="O158" s="7"/>
      <c r="P158" s="7"/>
      <c r="Q158" s="7"/>
      <c r="R158" s="7"/>
      <c r="S158" s="7"/>
      <c r="T158" s="7"/>
      <c r="U158" s="7"/>
      <c r="V158" s="7"/>
      <c r="W158" s="7"/>
      <c r="X158" s="7"/>
      <c r="Y158" s="7"/>
      <c r="Z158" s="7"/>
    </row>
    <row r="159" spans="1:26" ht="15.75">
      <c r="A159" s="2"/>
      <c r="B159" s="96"/>
      <c r="C159" s="96"/>
      <c r="D159" s="96"/>
      <c r="E159" s="96"/>
      <c r="F159" s="96"/>
      <c r="G159" s="96"/>
      <c r="H159" s="96"/>
      <c r="I159" s="96"/>
      <c r="J159" s="96"/>
      <c r="K159" s="96"/>
      <c r="L159" s="96"/>
      <c r="M159" s="96"/>
      <c r="N159" s="6"/>
      <c r="O159" s="7"/>
      <c r="P159" s="7"/>
      <c r="Q159" s="7"/>
      <c r="R159" s="7"/>
      <c r="S159" s="7"/>
      <c r="T159" s="7"/>
      <c r="U159" s="7"/>
      <c r="V159" s="7"/>
      <c r="W159" s="7"/>
      <c r="X159" s="7"/>
      <c r="Y159" s="7"/>
      <c r="Z159" s="7"/>
    </row>
    <row r="160" spans="1:26" ht="15.75">
      <c r="A160" s="97"/>
      <c r="B160" s="60" t="s">
        <v>111</v>
      </c>
      <c r="C160" s="98"/>
      <c r="D160" s="98"/>
      <c r="E160" s="98"/>
      <c r="F160" s="98"/>
      <c r="G160" s="99"/>
      <c r="H160" s="99"/>
      <c r="I160" s="99"/>
      <c r="J160" s="99">
        <v>36433</v>
      </c>
      <c r="K160" s="18"/>
      <c r="L160" s="18"/>
      <c r="M160" s="10"/>
      <c r="N160" s="100"/>
      <c r="O160" s="7"/>
      <c r="P160" s="7"/>
      <c r="Q160" s="7"/>
      <c r="R160" s="7"/>
      <c r="S160" s="7"/>
      <c r="T160" s="7"/>
      <c r="U160" s="7"/>
      <c r="V160" s="7"/>
      <c r="W160" s="7"/>
      <c r="X160" s="7"/>
      <c r="Y160" s="7"/>
      <c r="Z160" s="7"/>
    </row>
    <row r="161" spans="1:26" ht="15.75">
      <c r="A161" s="101"/>
      <c r="B161" s="102" t="s">
        <v>112</v>
      </c>
      <c r="C161" s="103"/>
      <c r="D161" s="103"/>
      <c r="E161" s="103"/>
      <c r="F161" s="103"/>
      <c r="G161" s="89"/>
      <c r="H161" s="89"/>
      <c r="I161" s="89"/>
      <c r="J161" s="104">
        <v>0.19215</v>
      </c>
      <c r="K161" s="28"/>
      <c r="L161" s="28"/>
      <c r="M161" s="28"/>
      <c r="N161" s="100"/>
      <c r="O161" s="7"/>
      <c r="P161" s="7"/>
      <c r="Q161" s="7"/>
      <c r="R161" s="7"/>
      <c r="S161" s="7"/>
      <c r="T161" s="7"/>
      <c r="U161" s="7"/>
      <c r="V161" s="7"/>
      <c r="W161" s="7"/>
      <c r="X161" s="7"/>
      <c r="Y161" s="7"/>
      <c r="Z161" s="7"/>
    </row>
    <row r="162" spans="1:26" ht="15.75">
      <c r="A162" s="101"/>
      <c r="B162" s="102" t="s">
        <v>113</v>
      </c>
      <c r="C162" s="103"/>
      <c r="D162" s="103"/>
      <c r="E162" s="103"/>
      <c r="F162" s="103"/>
      <c r="G162" s="89"/>
      <c r="H162" s="89"/>
      <c r="I162" s="89"/>
      <c r="J162" s="104">
        <v>0.0809</v>
      </c>
      <c r="K162" s="104"/>
      <c r="L162" s="28"/>
      <c r="M162" s="28"/>
      <c r="N162" s="100"/>
      <c r="O162" s="7"/>
      <c r="P162" s="7"/>
      <c r="Q162" s="7"/>
      <c r="R162" s="7"/>
      <c r="S162" s="7"/>
      <c r="T162" s="7"/>
      <c r="U162" s="7"/>
      <c r="V162" s="7"/>
      <c r="W162" s="7"/>
      <c r="X162" s="7"/>
      <c r="Y162" s="7"/>
      <c r="Z162" s="7"/>
    </row>
    <row r="163" spans="1:26" ht="15.75">
      <c r="A163" s="101"/>
      <c r="B163" s="102" t="s">
        <v>114</v>
      </c>
      <c r="C163" s="103"/>
      <c r="D163" s="103"/>
      <c r="E163" s="103"/>
      <c r="F163" s="103"/>
      <c r="G163" s="89"/>
      <c r="H163" s="89"/>
      <c r="I163" s="89"/>
      <c r="J163" s="104">
        <f>J161-J162</f>
        <v>0.11124999999999999</v>
      </c>
      <c r="K163" s="28"/>
      <c r="L163" s="28"/>
      <c r="M163" s="28"/>
      <c r="N163" s="100"/>
      <c r="O163" s="7"/>
      <c r="P163" s="7"/>
      <c r="Q163" s="7"/>
      <c r="R163" s="7"/>
      <c r="S163" s="7"/>
      <c r="T163" s="7"/>
      <c r="U163" s="7"/>
      <c r="V163" s="7"/>
      <c r="W163" s="7"/>
      <c r="X163" s="7"/>
      <c r="Y163" s="7"/>
      <c r="Z163" s="7"/>
    </row>
    <row r="164" spans="1:26" ht="15.75">
      <c r="A164" s="101"/>
      <c r="B164" s="102" t="s">
        <v>115</v>
      </c>
      <c r="C164" s="103"/>
      <c r="D164" s="103"/>
      <c r="E164" s="103"/>
      <c r="F164" s="103"/>
      <c r="G164" s="89"/>
      <c r="H164" s="89"/>
      <c r="I164" s="89"/>
      <c r="J164" s="104">
        <v>0.13922</v>
      </c>
      <c r="K164" s="28"/>
      <c r="L164" s="28"/>
      <c r="M164" s="28"/>
      <c r="N164" s="100"/>
      <c r="O164" s="7"/>
      <c r="P164" s="7"/>
      <c r="Q164" s="7"/>
      <c r="R164" s="7"/>
      <c r="S164" s="7"/>
      <c r="T164" s="7"/>
      <c r="U164" s="7"/>
      <c r="V164" s="7"/>
      <c r="W164" s="7"/>
      <c r="X164" s="7"/>
      <c r="Y164" s="7"/>
      <c r="Z164" s="7"/>
    </row>
    <row r="165" spans="1:26" ht="15.75">
      <c r="A165" s="101"/>
      <c r="B165" s="102" t="s">
        <v>116</v>
      </c>
      <c r="C165" s="103"/>
      <c r="D165" s="103"/>
      <c r="E165" s="103"/>
      <c r="F165" s="103"/>
      <c r="G165" s="89"/>
      <c r="H165" s="89"/>
      <c r="I165" s="89"/>
      <c r="J165" s="104">
        <f>L28</f>
        <v>0.0554281</v>
      </c>
      <c r="K165" s="28"/>
      <c r="L165" s="28"/>
      <c r="M165" s="28"/>
      <c r="N165" s="100"/>
      <c r="O165" s="7"/>
      <c r="P165" s="7"/>
      <c r="Q165" s="7"/>
      <c r="R165" s="7"/>
      <c r="S165" s="7"/>
      <c r="T165" s="7"/>
      <c r="U165" s="7"/>
      <c r="V165" s="7"/>
      <c r="W165" s="7"/>
      <c r="X165" s="7"/>
      <c r="Y165" s="7"/>
      <c r="Z165" s="7"/>
    </row>
    <row r="166" spans="1:26" ht="15.75">
      <c r="A166" s="101"/>
      <c r="B166" s="102" t="s">
        <v>117</v>
      </c>
      <c r="C166" s="103"/>
      <c r="D166" s="103"/>
      <c r="E166" s="103"/>
      <c r="F166" s="103"/>
      <c r="G166" s="89"/>
      <c r="H166" s="89"/>
      <c r="I166" s="89"/>
      <c r="J166" s="104">
        <f>J164-J165</f>
        <v>0.0837919</v>
      </c>
      <c r="K166" s="28"/>
      <c r="L166" s="28"/>
      <c r="M166" s="28"/>
      <c r="N166" s="100"/>
      <c r="O166" s="7"/>
      <c r="P166" s="7"/>
      <c r="Q166" s="7"/>
      <c r="R166" s="7"/>
      <c r="S166" s="7"/>
      <c r="T166" s="7"/>
      <c r="U166" s="7"/>
      <c r="V166" s="7"/>
      <c r="W166" s="7"/>
      <c r="X166" s="7"/>
      <c r="Y166" s="7"/>
      <c r="Z166" s="7"/>
    </row>
    <row r="167" spans="1:26" ht="15.75">
      <c r="A167" s="101"/>
      <c r="B167" s="102" t="s">
        <v>118</v>
      </c>
      <c r="C167" s="103"/>
      <c r="D167" s="103"/>
      <c r="E167" s="103"/>
      <c r="F167" s="103"/>
      <c r="G167" s="89"/>
      <c r="H167" s="89"/>
      <c r="I167" s="89"/>
      <c r="J167" s="104" t="s">
        <v>178</v>
      </c>
      <c r="K167" s="28"/>
      <c r="L167" s="28"/>
      <c r="M167" s="28"/>
      <c r="N167" s="100"/>
      <c r="O167" s="7"/>
      <c r="P167" s="7"/>
      <c r="Q167" s="7"/>
      <c r="R167" s="7"/>
      <c r="S167" s="7"/>
      <c r="T167" s="7"/>
      <c r="U167" s="7"/>
      <c r="V167" s="7"/>
      <c r="W167" s="7"/>
      <c r="X167" s="7"/>
      <c r="Y167" s="7"/>
      <c r="Z167" s="7"/>
    </row>
    <row r="168" spans="1:26" ht="15.75">
      <c r="A168" s="101"/>
      <c r="B168" s="102" t="s">
        <v>119</v>
      </c>
      <c r="C168" s="103"/>
      <c r="D168" s="103"/>
      <c r="E168" s="103"/>
      <c r="F168" s="103"/>
      <c r="G168" s="89"/>
      <c r="H168" s="89"/>
      <c r="I168" s="89"/>
      <c r="J168" s="105">
        <v>78.22</v>
      </c>
      <c r="K168" s="28"/>
      <c r="L168" s="28"/>
      <c r="M168" s="28"/>
      <c r="N168" s="100"/>
      <c r="O168" s="7"/>
      <c r="P168" s="7"/>
      <c r="Q168" s="7"/>
      <c r="R168" s="7"/>
      <c r="S168" s="7"/>
      <c r="T168" s="7"/>
      <c r="U168" s="7"/>
      <c r="V168" s="7"/>
      <c r="W168" s="7"/>
      <c r="X168" s="7"/>
      <c r="Y168" s="7"/>
      <c r="Z168" s="7"/>
    </row>
    <row r="169" spans="1:26" ht="15.75">
      <c r="A169" s="101"/>
      <c r="B169" s="102" t="s">
        <v>120</v>
      </c>
      <c r="C169" s="103"/>
      <c r="D169" s="103"/>
      <c r="E169" s="103"/>
      <c r="F169" s="103"/>
      <c r="G169" s="89"/>
      <c r="H169" s="89"/>
      <c r="I169" s="89"/>
      <c r="J169" s="105">
        <v>64.08</v>
      </c>
      <c r="K169" s="28"/>
      <c r="L169" s="28"/>
      <c r="M169" s="28"/>
      <c r="N169" s="100"/>
      <c r="O169" s="7"/>
      <c r="P169" s="7"/>
      <c r="Q169" s="7"/>
      <c r="R169" s="7"/>
      <c r="S169" s="7"/>
      <c r="T169" s="7"/>
      <c r="U169" s="7"/>
      <c r="V169" s="7"/>
      <c r="W169" s="7"/>
      <c r="X169" s="7"/>
      <c r="Y169" s="7"/>
      <c r="Z169" s="7"/>
    </row>
    <row r="170" spans="1:26" ht="15.75">
      <c r="A170" s="101"/>
      <c r="B170" s="102" t="s">
        <v>121</v>
      </c>
      <c r="C170" s="103"/>
      <c r="D170" s="103"/>
      <c r="E170" s="103"/>
      <c r="F170" s="103"/>
      <c r="G170" s="89"/>
      <c r="H170" s="89"/>
      <c r="I170" s="89"/>
      <c r="J170" s="104">
        <f>F59/D59*4</f>
        <v>0.3191479130602039</v>
      </c>
      <c r="K170" s="28"/>
      <c r="L170" s="28"/>
      <c r="M170" s="28"/>
      <c r="N170" s="100"/>
      <c r="O170" s="7"/>
      <c r="P170" s="106"/>
      <c r="Q170" s="106"/>
      <c r="R170" s="7"/>
      <c r="S170" s="7"/>
      <c r="T170" s="7"/>
      <c r="U170" s="7"/>
      <c r="V170" s="7"/>
      <c r="W170" s="7"/>
      <c r="X170" s="7"/>
      <c r="Y170" s="7"/>
      <c r="Z170" s="7"/>
    </row>
    <row r="171" spans="1:26" ht="15.75">
      <c r="A171" s="101"/>
      <c r="B171" s="102"/>
      <c r="C171" s="102"/>
      <c r="D171" s="102"/>
      <c r="E171" s="102"/>
      <c r="F171" s="102"/>
      <c r="G171" s="28"/>
      <c r="H171" s="28"/>
      <c r="I171" s="35"/>
      <c r="J171" s="107"/>
      <c r="K171" s="28"/>
      <c r="L171" s="108"/>
      <c r="M171" s="28"/>
      <c r="N171" s="100"/>
      <c r="O171" s="7"/>
      <c r="P171" s="106"/>
      <c r="Q171" s="106"/>
      <c r="R171" s="7"/>
      <c r="S171" s="7"/>
      <c r="T171" s="7"/>
      <c r="U171" s="7"/>
      <c r="V171" s="7"/>
      <c r="W171" s="7"/>
      <c r="X171" s="7"/>
      <c r="Y171" s="7"/>
      <c r="Z171" s="7"/>
    </row>
    <row r="172" spans="1:26" ht="15.75">
      <c r="A172" s="109"/>
      <c r="B172" s="17" t="s">
        <v>122</v>
      </c>
      <c r="C172" s="20"/>
      <c r="D172" s="110"/>
      <c r="E172" s="20"/>
      <c r="F172" s="110"/>
      <c r="G172" s="20"/>
      <c r="H172" s="110"/>
      <c r="I172" s="20" t="s">
        <v>173</v>
      </c>
      <c r="J172" s="110" t="s">
        <v>179</v>
      </c>
      <c r="K172" s="18"/>
      <c r="L172" s="18"/>
      <c r="M172" s="10"/>
      <c r="N172" s="100"/>
      <c r="O172" s="7"/>
      <c r="P172" s="111"/>
      <c r="Q172" s="111"/>
      <c r="R172" s="111"/>
      <c r="S172" s="7"/>
      <c r="T172" s="7"/>
      <c r="U172" s="7"/>
      <c r="V172" s="7"/>
      <c r="W172" s="7"/>
      <c r="X172" s="7"/>
      <c r="Y172" s="7"/>
      <c r="Z172" s="7"/>
    </row>
    <row r="173" spans="1:26" ht="15.75">
      <c r="A173" s="112"/>
      <c r="B173" s="102" t="s">
        <v>123</v>
      </c>
      <c r="C173" s="67"/>
      <c r="D173" s="67"/>
      <c r="E173" s="67"/>
      <c r="F173" s="28"/>
      <c r="G173" s="28"/>
      <c r="H173" s="28"/>
      <c r="I173" s="28">
        <v>4287</v>
      </c>
      <c r="J173" s="66">
        <v>21006</v>
      </c>
      <c r="K173" s="66"/>
      <c r="L173" s="108"/>
      <c r="M173" s="113"/>
      <c r="N173" s="100"/>
      <c r="O173" s="7"/>
      <c r="P173" s="7"/>
      <c r="Q173" s="7"/>
      <c r="R173" s="7"/>
      <c r="S173" s="7"/>
      <c r="T173" s="7"/>
      <c r="U173" s="7"/>
      <c r="V173" s="7"/>
      <c r="W173" s="7"/>
      <c r="X173" s="7"/>
      <c r="Y173" s="7"/>
      <c r="Z173" s="7"/>
    </row>
    <row r="174" spans="1:26" ht="15.75">
      <c r="A174" s="112"/>
      <c r="B174" s="102" t="s">
        <v>124</v>
      </c>
      <c r="C174" s="67"/>
      <c r="D174" s="67"/>
      <c r="E174" s="67"/>
      <c r="F174" s="28"/>
      <c r="G174" s="28"/>
      <c r="H174" s="28"/>
      <c r="I174" s="28">
        <v>95</v>
      </c>
      <c r="J174" s="66">
        <v>325</v>
      </c>
      <c r="K174" s="66"/>
      <c r="L174" s="108"/>
      <c r="M174" s="113"/>
      <c r="N174" s="100"/>
      <c r="O174" s="7"/>
      <c r="P174" s="7"/>
      <c r="Q174" s="7"/>
      <c r="R174" s="7"/>
      <c r="S174" s="7"/>
      <c r="T174" s="7"/>
      <c r="U174" s="7"/>
      <c r="V174" s="7"/>
      <c r="W174" s="7"/>
      <c r="X174" s="7"/>
      <c r="Y174" s="7"/>
      <c r="Z174" s="7"/>
    </row>
    <row r="175" spans="1:26" ht="15.75">
      <c r="A175" s="112"/>
      <c r="B175" s="114" t="s">
        <v>125</v>
      </c>
      <c r="C175" s="67"/>
      <c r="D175" s="67"/>
      <c r="E175" s="67"/>
      <c r="F175" s="28"/>
      <c r="G175" s="28"/>
      <c r="H175" s="28"/>
      <c r="I175" s="28"/>
      <c r="J175" s="76" t="s">
        <v>180</v>
      </c>
      <c r="K175" s="28"/>
      <c r="L175" s="108"/>
      <c r="M175" s="113"/>
      <c r="N175" s="100"/>
      <c r="O175" s="7"/>
      <c r="P175" s="7"/>
      <c r="Q175" s="7"/>
      <c r="R175" s="7"/>
      <c r="S175" s="7"/>
      <c r="T175" s="7"/>
      <c r="U175" s="7"/>
      <c r="V175" s="7"/>
      <c r="W175" s="7"/>
      <c r="X175" s="7"/>
      <c r="Y175" s="7"/>
      <c r="Z175" s="7"/>
    </row>
    <row r="176" spans="1:26" ht="15.75">
      <c r="A176" s="112"/>
      <c r="B176" s="114" t="s">
        <v>126</v>
      </c>
      <c r="C176" s="67"/>
      <c r="D176" s="67"/>
      <c r="E176" s="67"/>
      <c r="F176" s="28"/>
      <c r="G176" s="28"/>
      <c r="H176" s="28"/>
      <c r="I176" s="28"/>
      <c r="J176" s="66">
        <v>41436</v>
      </c>
      <c r="K176" s="28"/>
      <c r="L176" s="108"/>
      <c r="M176" s="113"/>
      <c r="N176" s="100"/>
      <c r="O176" s="7"/>
      <c r="P176" s="7"/>
      <c r="Q176" s="7"/>
      <c r="R176" s="7"/>
      <c r="S176" s="7"/>
      <c r="T176" s="7"/>
      <c r="U176" s="7"/>
      <c r="V176" s="7"/>
      <c r="W176" s="7"/>
      <c r="X176" s="7"/>
      <c r="Y176" s="7"/>
      <c r="Z176" s="7"/>
    </row>
    <row r="177" spans="1:26" ht="15.75">
      <c r="A177" s="115"/>
      <c r="B177" s="114" t="s">
        <v>127</v>
      </c>
      <c r="C177" s="67"/>
      <c r="D177" s="102"/>
      <c r="E177" s="102"/>
      <c r="F177" s="102"/>
      <c r="G177" s="28"/>
      <c r="H177" s="28"/>
      <c r="I177" s="28"/>
      <c r="J177" s="76"/>
      <c r="K177" s="28"/>
      <c r="L177" s="108"/>
      <c r="M177" s="116"/>
      <c r="N177" s="100"/>
      <c r="O177" s="7"/>
      <c r="P177" s="7"/>
      <c r="Q177" s="7"/>
      <c r="R177" s="7"/>
      <c r="S177" s="7"/>
      <c r="T177" s="7"/>
      <c r="U177" s="7"/>
      <c r="V177" s="7"/>
      <c r="W177" s="7"/>
      <c r="X177" s="7"/>
      <c r="Y177" s="7"/>
      <c r="Z177" s="7"/>
    </row>
    <row r="178" spans="1:26" ht="15.75">
      <c r="A178" s="112"/>
      <c r="B178" s="102" t="s">
        <v>128</v>
      </c>
      <c r="C178" s="67"/>
      <c r="D178" s="67"/>
      <c r="E178" s="67"/>
      <c r="F178" s="67"/>
      <c r="G178" s="28"/>
      <c r="H178" s="28"/>
      <c r="I178" s="28"/>
      <c r="J178" s="66" t="s">
        <v>181</v>
      </c>
      <c r="K178" s="28"/>
      <c r="L178" s="108"/>
      <c r="M178" s="116"/>
      <c r="N178" s="100"/>
      <c r="O178" s="7"/>
      <c r="P178" s="7"/>
      <c r="Q178" s="7"/>
      <c r="R178" s="7"/>
      <c r="S178" s="7"/>
      <c r="T178" s="7"/>
      <c r="U178" s="7"/>
      <c r="V178" s="7"/>
      <c r="W178" s="7"/>
      <c r="X178" s="7"/>
      <c r="Y178" s="7"/>
      <c r="Z178" s="7"/>
    </row>
    <row r="179" spans="1:26" ht="15.75">
      <c r="A179" s="112"/>
      <c r="B179" s="102" t="s">
        <v>129</v>
      </c>
      <c r="C179" s="67"/>
      <c r="D179" s="67"/>
      <c r="E179" s="67"/>
      <c r="F179" s="67"/>
      <c r="G179" s="28"/>
      <c r="H179" s="28"/>
      <c r="I179" s="28"/>
      <c r="J179" s="66" t="s">
        <v>181</v>
      </c>
      <c r="K179" s="28"/>
      <c r="L179" s="108"/>
      <c r="M179" s="116"/>
      <c r="N179" s="100"/>
      <c r="O179" s="7"/>
      <c r="P179" s="7"/>
      <c r="Q179" s="7"/>
      <c r="R179" s="7"/>
      <c r="S179" s="7"/>
      <c r="T179" s="7"/>
      <c r="U179" s="7"/>
      <c r="V179" s="7"/>
      <c r="W179" s="7"/>
      <c r="X179" s="7"/>
      <c r="Y179" s="7"/>
      <c r="Z179" s="7"/>
    </row>
    <row r="180" spans="1:26" ht="15.75">
      <c r="A180" s="115"/>
      <c r="B180" s="114" t="s">
        <v>130</v>
      </c>
      <c r="C180" s="67"/>
      <c r="D180" s="102"/>
      <c r="E180" s="102"/>
      <c r="F180" s="102"/>
      <c r="G180" s="28"/>
      <c r="H180" s="28"/>
      <c r="I180" s="28"/>
      <c r="J180" s="117"/>
      <c r="K180" s="28"/>
      <c r="L180" s="108"/>
      <c r="M180" s="116"/>
      <c r="N180" s="100"/>
      <c r="O180" s="7"/>
      <c r="P180" s="7"/>
      <c r="Q180" s="7"/>
      <c r="R180" s="7"/>
      <c r="S180" s="7"/>
      <c r="T180" s="7"/>
      <c r="U180" s="7"/>
      <c r="V180" s="7"/>
      <c r="W180" s="7"/>
      <c r="X180" s="7"/>
      <c r="Y180" s="7"/>
      <c r="Z180" s="7"/>
    </row>
    <row r="181" spans="1:26" ht="15.75">
      <c r="A181" s="115"/>
      <c r="B181" s="102" t="s">
        <v>131</v>
      </c>
      <c r="C181" s="67"/>
      <c r="D181" s="102"/>
      <c r="E181" s="102"/>
      <c r="F181" s="102"/>
      <c r="G181" s="28"/>
      <c r="H181" s="28"/>
      <c r="I181" s="28"/>
      <c r="J181" s="117" t="s">
        <v>182</v>
      </c>
      <c r="K181" s="28"/>
      <c r="L181" s="108"/>
      <c r="M181" s="116"/>
      <c r="N181" s="100"/>
      <c r="O181" s="7"/>
      <c r="P181" s="7"/>
      <c r="Q181" s="7"/>
      <c r="R181" s="7"/>
      <c r="S181" s="7"/>
      <c r="T181" s="7"/>
      <c r="U181" s="7"/>
      <c r="V181" s="7"/>
      <c r="W181" s="7"/>
      <c r="X181" s="7"/>
      <c r="Y181" s="7"/>
      <c r="Z181" s="7"/>
    </row>
    <row r="182" spans="1:26" ht="15.75">
      <c r="A182" s="112"/>
      <c r="B182" s="102" t="s">
        <v>132</v>
      </c>
      <c r="C182" s="67"/>
      <c r="D182" s="118"/>
      <c r="E182" s="118"/>
      <c r="F182" s="119"/>
      <c r="G182" s="28"/>
      <c r="H182" s="28"/>
      <c r="I182" s="28"/>
      <c r="J182" s="117" t="s">
        <v>182</v>
      </c>
      <c r="K182" s="28"/>
      <c r="L182" s="108"/>
      <c r="M182" s="116"/>
      <c r="N182" s="100"/>
      <c r="O182" s="7"/>
      <c r="P182" s="7"/>
      <c r="Q182" s="7"/>
      <c r="R182" s="7"/>
      <c r="S182" s="7"/>
      <c r="T182" s="7"/>
      <c r="U182" s="7"/>
      <c r="V182" s="7"/>
      <c r="W182" s="7"/>
      <c r="X182" s="7"/>
      <c r="Y182" s="7"/>
      <c r="Z182" s="7"/>
    </row>
    <row r="183" spans="1:26" ht="15.75">
      <c r="A183" s="112"/>
      <c r="B183" s="102" t="s">
        <v>133</v>
      </c>
      <c r="C183" s="67"/>
      <c r="D183" s="118"/>
      <c r="E183" s="118"/>
      <c r="F183" s="119"/>
      <c r="G183" s="28"/>
      <c r="H183" s="28"/>
      <c r="I183" s="28"/>
      <c r="J183" s="117" t="s">
        <v>182</v>
      </c>
      <c r="K183" s="28"/>
      <c r="L183" s="108"/>
      <c r="M183" s="116"/>
      <c r="N183" s="100"/>
      <c r="O183" s="7"/>
      <c r="P183" s="7"/>
      <c r="Q183" s="7"/>
      <c r="R183" s="7"/>
      <c r="S183" s="7"/>
      <c r="T183" s="7"/>
      <c r="U183" s="7"/>
      <c r="V183" s="7"/>
      <c r="W183" s="7"/>
      <c r="X183" s="7"/>
      <c r="Y183" s="7"/>
      <c r="Z183" s="7"/>
    </row>
    <row r="184" spans="1:26" ht="15.75">
      <c r="A184" s="112"/>
      <c r="B184" s="102" t="s">
        <v>134</v>
      </c>
      <c r="C184" s="67"/>
      <c r="D184" s="120"/>
      <c r="E184" s="118"/>
      <c r="F184" s="119"/>
      <c r="G184" s="28"/>
      <c r="H184" s="28"/>
      <c r="I184" s="28"/>
      <c r="J184" s="117" t="s">
        <v>182</v>
      </c>
      <c r="K184" s="28"/>
      <c r="L184" s="108"/>
      <c r="M184" s="116"/>
      <c r="N184" s="100"/>
      <c r="O184" s="7"/>
      <c r="P184" s="7"/>
      <c r="Q184" s="7"/>
      <c r="R184" s="7"/>
      <c r="S184" s="7"/>
      <c r="T184" s="7"/>
      <c r="U184" s="7"/>
      <c r="V184" s="7"/>
      <c r="W184" s="7"/>
      <c r="X184" s="7"/>
      <c r="Y184" s="7"/>
      <c r="Z184" s="7"/>
    </row>
    <row r="185" spans="1:26" ht="15.75">
      <c r="A185" s="112"/>
      <c r="B185" s="102"/>
      <c r="C185" s="67"/>
      <c r="D185" s="120"/>
      <c r="E185" s="118"/>
      <c r="F185" s="119"/>
      <c r="G185" s="28"/>
      <c r="H185" s="35"/>
      <c r="I185" s="35"/>
      <c r="J185" s="121"/>
      <c r="K185" s="35"/>
      <c r="L185" s="108"/>
      <c r="M185" s="116"/>
      <c r="N185" s="100"/>
      <c r="O185" s="7"/>
      <c r="P185" s="7"/>
      <c r="Q185" s="7"/>
      <c r="R185" s="7"/>
      <c r="S185" s="7"/>
      <c r="T185" s="7"/>
      <c r="U185" s="7"/>
      <c r="V185" s="7"/>
      <c r="W185" s="7"/>
      <c r="X185" s="7"/>
      <c r="Y185" s="7"/>
      <c r="Z185" s="7"/>
    </row>
    <row r="186" spans="1:26" ht="15.75">
      <c r="A186" s="8"/>
      <c r="B186" s="17" t="s">
        <v>135</v>
      </c>
      <c r="C186" s="20"/>
      <c r="D186" s="110"/>
      <c r="E186" s="20"/>
      <c r="F186" s="110"/>
      <c r="G186" s="20"/>
      <c r="H186" s="110" t="s">
        <v>173</v>
      </c>
      <c r="I186" s="20" t="s">
        <v>174</v>
      </c>
      <c r="J186" s="110" t="s">
        <v>183</v>
      </c>
      <c r="K186" s="20" t="s">
        <v>174</v>
      </c>
      <c r="L186" s="18"/>
      <c r="M186" s="122"/>
      <c r="N186" s="100"/>
      <c r="O186" s="7"/>
      <c r="P186" s="7"/>
      <c r="Q186" s="7"/>
      <c r="R186" s="7"/>
      <c r="S186" s="7"/>
      <c r="T186" s="7"/>
      <c r="U186" s="7"/>
      <c r="V186" s="7"/>
      <c r="W186" s="7"/>
      <c r="X186" s="7"/>
      <c r="Y186" s="7"/>
      <c r="Z186" s="7"/>
    </row>
    <row r="187" spans="1:26" ht="15.75">
      <c r="A187" s="27"/>
      <c r="B187" s="67" t="s">
        <v>136</v>
      </c>
      <c r="C187" s="123"/>
      <c r="D187" s="67"/>
      <c r="E187" s="123"/>
      <c r="F187" s="28"/>
      <c r="G187" s="123"/>
      <c r="H187" s="67">
        <v>43869</v>
      </c>
      <c r="I187" s="123">
        <f>H187/$H$192</f>
        <v>0.6430424649301535</v>
      </c>
      <c r="J187" s="66">
        <v>219809</v>
      </c>
      <c r="K187" s="124">
        <f>J187/$J$192</f>
        <v>0.6323182519043564</v>
      </c>
      <c r="L187" s="108"/>
      <c r="M187" s="116"/>
      <c r="N187" s="100"/>
      <c r="O187" s="7"/>
      <c r="P187" s="7"/>
      <c r="Q187" s="7"/>
      <c r="R187" s="7"/>
      <c r="S187" s="7"/>
      <c r="T187" s="7"/>
      <c r="U187" s="7"/>
      <c r="V187" s="7"/>
      <c r="W187" s="7"/>
      <c r="X187" s="7"/>
      <c r="Y187" s="7"/>
      <c r="Z187" s="7"/>
    </row>
    <row r="188" spans="1:26" ht="15.75">
      <c r="A188" s="27"/>
      <c r="B188" s="67" t="s">
        <v>137</v>
      </c>
      <c r="C188" s="123"/>
      <c r="D188" s="67"/>
      <c r="E188" s="123"/>
      <c r="F188" s="28"/>
      <c r="G188" s="125"/>
      <c r="H188" s="67">
        <v>3246</v>
      </c>
      <c r="I188" s="123">
        <f>H188/$H$192</f>
        <v>0.04758065698245408</v>
      </c>
      <c r="J188" s="66">
        <v>17721</v>
      </c>
      <c r="K188" s="124">
        <f>J188/$J$192</f>
        <v>0.05097749292338849</v>
      </c>
      <c r="L188" s="108"/>
      <c r="M188" s="116"/>
      <c r="N188" s="100"/>
      <c r="O188" s="7"/>
      <c r="P188" s="7"/>
      <c r="Q188" s="7"/>
      <c r="R188" s="7"/>
      <c r="S188" s="7"/>
      <c r="T188" s="7"/>
      <c r="U188" s="7"/>
      <c r="V188" s="7"/>
      <c r="W188" s="7"/>
      <c r="X188" s="7"/>
      <c r="Y188" s="7"/>
      <c r="Z188" s="7"/>
    </row>
    <row r="189" spans="1:26" ht="15.75">
      <c r="A189" s="27"/>
      <c r="B189" s="67" t="s">
        <v>138</v>
      </c>
      <c r="C189" s="123"/>
      <c r="D189" s="67"/>
      <c r="E189" s="123"/>
      <c r="F189" s="28"/>
      <c r="G189" s="125"/>
      <c r="H189" s="67">
        <v>1861</v>
      </c>
      <c r="I189" s="123">
        <f>H189/$H$192</f>
        <v>0.027278990340217822</v>
      </c>
      <c r="J189" s="66">
        <v>7670</v>
      </c>
      <c r="K189" s="124">
        <f>J189/$J$192</f>
        <v>0.02206406922421927</v>
      </c>
      <c r="L189" s="108"/>
      <c r="M189" s="116"/>
      <c r="N189" s="100"/>
      <c r="O189" s="7"/>
      <c r="P189" s="7"/>
      <c r="Q189" s="7"/>
      <c r="R189" s="7"/>
      <c r="S189" s="7"/>
      <c r="T189" s="7"/>
      <c r="U189" s="7"/>
      <c r="V189" s="7"/>
      <c r="W189" s="7"/>
      <c r="X189" s="7"/>
      <c r="Y189" s="7"/>
      <c r="Z189" s="7"/>
    </row>
    <row r="190" spans="1:26" ht="15.75">
      <c r="A190" s="27"/>
      <c r="B190" s="67" t="s">
        <v>139</v>
      </c>
      <c r="C190" s="123"/>
      <c r="D190" s="67"/>
      <c r="E190" s="123"/>
      <c r="F190" s="28"/>
      <c r="G190" s="125"/>
      <c r="H190" s="67">
        <f>1720+17525</f>
        <v>19245</v>
      </c>
      <c r="I190" s="123">
        <f>H190/$H$192</f>
        <v>0.28209788774717465</v>
      </c>
      <c r="J190" s="66">
        <f>102424-8</f>
        <v>102416</v>
      </c>
      <c r="K190" s="124">
        <f>J190/$J$192</f>
        <v>0.2946171725772674</v>
      </c>
      <c r="L190" s="108"/>
      <c r="M190" s="116"/>
      <c r="N190" s="100"/>
      <c r="O190" s="7"/>
      <c r="P190" s="7"/>
      <c r="Q190" s="7"/>
      <c r="R190" s="7"/>
      <c r="S190" s="7"/>
      <c r="T190" s="7"/>
      <c r="U190" s="7"/>
      <c r="V190" s="7"/>
      <c r="W190" s="7"/>
      <c r="X190" s="7"/>
      <c r="Y190" s="7"/>
      <c r="Z190" s="7"/>
    </row>
    <row r="191" spans="1:26" ht="15.75">
      <c r="A191" s="27"/>
      <c r="B191" s="67" t="s">
        <v>140</v>
      </c>
      <c r="C191" s="126"/>
      <c r="D191" s="113"/>
      <c r="E191" s="126"/>
      <c r="F191" s="28"/>
      <c r="G191" s="126"/>
      <c r="H191" s="113"/>
      <c r="I191" s="126"/>
      <c r="J191" s="66">
        <f>L57</f>
        <v>8</v>
      </c>
      <c r="K191" s="124">
        <f>J191/$J$192</f>
        <v>2.301337076841645E-05</v>
      </c>
      <c r="L191" s="108"/>
      <c r="M191" s="116"/>
      <c r="N191" s="100"/>
      <c r="O191" s="7"/>
      <c r="P191" s="7"/>
      <c r="Q191" s="7"/>
      <c r="R191" s="7"/>
      <c r="S191" s="7"/>
      <c r="T191" s="7"/>
      <c r="U191" s="7"/>
      <c r="V191" s="7"/>
      <c r="W191" s="7"/>
      <c r="X191" s="7"/>
      <c r="Y191" s="7"/>
      <c r="Z191" s="7"/>
    </row>
    <row r="192" spans="1:26" ht="15.75">
      <c r="A192" s="27"/>
      <c r="B192" s="28"/>
      <c r="C192" s="28"/>
      <c r="D192" s="35"/>
      <c r="E192" s="28"/>
      <c r="F192" s="28"/>
      <c r="G192" s="28"/>
      <c r="H192" s="65">
        <f>SUM(H187:H190)</f>
        <v>68221</v>
      </c>
      <c r="I192" s="124">
        <f>SUM(I187:I190)</f>
        <v>1</v>
      </c>
      <c r="J192" s="66">
        <f>SUM(J187:J191)</f>
        <v>347624</v>
      </c>
      <c r="K192" s="124">
        <f>SUM(K187:K191)</f>
        <v>0.9999999999999999</v>
      </c>
      <c r="L192" s="108"/>
      <c r="M192" s="28"/>
      <c r="N192" s="100"/>
      <c r="O192" s="7"/>
      <c r="P192" s="7"/>
      <c r="Q192" s="7"/>
      <c r="R192" s="7"/>
      <c r="S192" s="7"/>
      <c r="T192" s="7"/>
      <c r="U192" s="7"/>
      <c r="V192" s="7"/>
      <c r="W192" s="7"/>
      <c r="X192" s="7"/>
      <c r="Y192" s="7"/>
      <c r="Z192" s="7"/>
    </row>
    <row r="193" spans="1:26" ht="15.75">
      <c r="A193" s="27"/>
      <c r="B193" s="28"/>
      <c r="C193" s="28"/>
      <c r="D193" s="35"/>
      <c r="E193" s="28"/>
      <c r="F193" s="28"/>
      <c r="G193" s="28"/>
      <c r="H193" s="65"/>
      <c r="I193" s="124"/>
      <c r="J193" s="66"/>
      <c r="K193" s="124"/>
      <c r="L193" s="108"/>
      <c r="M193" s="28"/>
      <c r="N193" s="100"/>
      <c r="O193" s="7"/>
      <c r="P193" s="7"/>
      <c r="Q193" s="7"/>
      <c r="R193" s="7"/>
      <c r="S193" s="7"/>
      <c r="T193" s="7"/>
      <c r="U193" s="7"/>
      <c r="V193" s="7"/>
      <c r="W193" s="7"/>
      <c r="X193" s="7"/>
      <c r="Y193" s="7"/>
      <c r="Z193" s="7"/>
    </row>
    <row r="194" spans="1:26" ht="15.75">
      <c r="A194" s="8"/>
      <c r="B194" s="10"/>
      <c r="C194" s="10"/>
      <c r="D194" s="21"/>
      <c r="E194" s="10"/>
      <c r="F194" s="10"/>
      <c r="G194" s="10"/>
      <c r="H194" s="68"/>
      <c r="I194" s="127"/>
      <c r="J194" s="128"/>
      <c r="K194" s="127"/>
      <c r="L194" s="93"/>
      <c r="M194" s="10"/>
      <c r="N194" s="100"/>
      <c r="O194" s="7"/>
      <c r="P194" s="7"/>
      <c r="Q194" s="7"/>
      <c r="R194" s="7"/>
      <c r="S194" s="7"/>
      <c r="T194" s="7"/>
      <c r="U194" s="7"/>
      <c r="V194" s="7"/>
      <c r="W194" s="7"/>
      <c r="X194" s="7"/>
      <c r="Y194" s="7"/>
      <c r="Z194" s="7"/>
    </row>
    <row r="195" spans="1:26" ht="15.75">
      <c r="A195" s="129"/>
      <c r="B195" s="17" t="s">
        <v>141</v>
      </c>
      <c r="C195" s="130"/>
      <c r="D195" s="20" t="s">
        <v>154</v>
      </c>
      <c r="E195" s="18"/>
      <c r="F195" s="17" t="s">
        <v>163</v>
      </c>
      <c r="G195" s="131"/>
      <c r="H195" s="131"/>
      <c r="I195" s="131"/>
      <c r="J195" s="132"/>
      <c r="K195" s="15"/>
      <c r="L195" s="15"/>
      <c r="M195" s="15"/>
      <c r="N195" s="133"/>
      <c r="O195" s="134"/>
      <c r="P195" s="134"/>
      <c r="Q195" s="134"/>
      <c r="R195" s="134"/>
      <c r="S195" s="7"/>
      <c r="T195" s="7"/>
      <c r="U195" s="7"/>
      <c r="V195" s="7"/>
      <c r="W195" s="7"/>
      <c r="X195" s="7"/>
      <c r="Y195" s="7"/>
      <c r="Z195" s="7"/>
    </row>
    <row r="196" spans="1:26" ht="15.75">
      <c r="A196" s="129"/>
      <c r="B196" s="16" t="s">
        <v>142</v>
      </c>
      <c r="C196" s="135"/>
      <c r="D196" s="136" t="s">
        <v>155</v>
      </c>
      <c r="E196" s="16"/>
      <c r="F196" s="16" t="s">
        <v>164</v>
      </c>
      <c r="G196" s="135"/>
      <c r="H196" s="135"/>
      <c r="I196" s="15"/>
      <c r="J196" s="15"/>
      <c r="K196" s="15"/>
      <c r="L196" s="15"/>
      <c r="M196" s="15"/>
      <c r="N196" s="133"/>
      <c r="O196" s="134"/>
      <c r="P196" s="134"/>
      <c r="Q196" s="134"/>
      <c r="R196" s="134"/>
      <c r="S196" s="7"/>
      <c r="T196" s="7"/>
      <c r="U196" s="7"/>
      <c r="V196" s="7"/>
      <c r="W196" s="7"/>
      <c r="X196" s="7"/>
      <c r="Y196" s="7"/>
      <c r="Z196" s="7"/>
    </row>
    <row r="197" spans="1:26" ht="15.75">
      <c r="A197" s="129"/>
      <c r="B197" s="16" t="s">
        <v>143</v>
      </c>
      <c r="C197" s="135"/>
      <c r="D197" s="136" t="s">
        <v>156</v>
      </c>
      <c r="E197" s="16"/>
      <c r="F197" s="16" t="s">
        <v>165</v>
      </c>
      <c r="G197" s="135"/>
      <c r="H197" s="135"/>
      <c r="I197" s="15"/>
      <c r="J197" s="15"/>
      <c r="K197" s="15"/>
      <c r="L197" s="15"/>
      <c r="M197" s="15"/>
      <c r="N197" s="133"/>
      <c r="O197" s="134"/>
      <c r="P197" s="134"/>
      <c r="Q197" s="134"/>
      <c r="R197" s="134"/>
      <c r="S197" s="7"/>
      <c r="T197" s="7"/>
      <c r="U197" s="7"/>
      <c r="V197" s="7"/>
      <c r="W197" s="7"/>
      <c r="X197" s="7"/>
      <c r="Y197" s="7"/>
      <c r="Z197" s="7"/>
    </row>
    <row r="198" spans="1:26" ht="15">
      <c r="A198" s="129"/>
      <c r="B198" s="15"/>
      <c r="C198" s="15"/>
      <c r="D198" s="15"/>
      <c r="E198" s="15"/>
      <c r="F198" s="15"/>
      <c r="G198" s="15"/>
      <c r="H198" s="15"/>
      <c r="I198" s="15"/>
      <c r="J198" s="15"/>
      <c r="K198" s="15"/>
      <c r="L198" s="15"/>
      <c r="M198" s="15"/>
      <c r="N198" s="133"/>
      <c r="O198" s="134"/>
      <c r="P198" s="134"/>
      <c r="Q198" s="134"/>
      <c r="R198" s="134"/>
      <c r="S198" s="7"/>
      <c r="T198" s="7"/>
      <c r="U198" s="7"/>
      <c r="V198" s="7"/>
      <c r="W198" s="7"/>
      <c r="X198" s="7"/>
      <c r="Y198" s="7"/>
      <c r="Z198" s="7"/>
    </row>
    <row r="199" spans="1:26" ht="15">
      <c r="A199" s="137"/>
      <c r="B199" s="138"/>
      <c r="C199" s="138"/>
      <c r="D199" s="138"/>
      <c r="E199" s="138"/>
      <c r="F199" s="138"/>
      <c r="G199" s="138"/>
      <c r="H199" s="138"/>
      <c r="I199" s="138"/>
      <c r="J199" s="138"/>
      <c r="K199" s="138"/>
      <c r="L199" s="138"/>
      <c r="M199" s="138"/>
      <c r="N199" s="139"/>
      <c r="O199" s="140"/>
      <c r="P199" s="140"/>
      <c r="Q199" s="140"/>
      <c r="R199" s="140"/>
      <c r="S199" s="140"/>
      <c r="T199" s="140"/>
      <c r="U199" s="140"/>
      <c r="V199" s="140"/>
      <c r="W199" s="140"/>
      <c r="X199" s="140"/>
      <c r="Y199" s="140"/>
      <c r="Z199" s="140"/>
    </row>
    <row r="200" spans="1:26" ht="15">
      <c r="A200" s="141"/>
      <c r="B200" s="141"/>
      <c r="C200" s="141"/>
      <c r="D200" s="141"/>
      <c r="E200" s="141"/>
      <c r="F200" s="141"/>
      <c r="G200" s="141"/>
      <c r="H200" s="141"/>
      <c r="I200" s="141"/>
      <c r="J200" s="141"/>
      <c r="K200" s="141"/>
      <c r="L200" s="141"/>
      <c r="M200" s="141"/>
      <c r="N200" s="140"/>
      <c r="O200" s="140"/>
      <c r="P200" s="140"/>
      <c r="Q200" s="140"/>
      <c r="R200" s="140"/>
      <c r="S200" s="140"/>
      <c r="T200" s="140"/>
      <c r="U200" s="140"/>
      <c r="V200" s="140"/>
      <c r="W200" s="140"/>
      <c r="X200" s="140"/>
      <c r="Y200" s="140"/>
      <c r="Z200" s="140"/>
    </row>
  </sheetData>
  <printOptions/>
  <pageMargins left="0.25" right="0.41388888888888886" top="0.25" bottom="0.34375" header="0" footer="0"/>
  <pageSetup orientation="landscape" paperSize="9" scale="63"/>
  <headerFooter alignWithMargins="0">
    <oddFooter>&amp;LFFP3 INVESTOR REPORT QRT END SEPTEMBER 2001
</oddFooter>
  </headerFooter>
  <rowBreaks count="3" manualBreakCount="3">
    <brk id="44" min="104" max="158" man="1"/>
    <brk id="65534" max="0" man="1"/>
    <brk id="0" min="2" max="11040" man="1"/>
  </rowBreaks>
</worksheet>
</file>

<file path=xl/worksheets/sheet3.xml><?xml version="1.0" encoding="utf-8"?>
<worksheet xmlns="http://schemas.openxmlformats.org/spreadsheetml/2006/main" xmlns:r="http://schemas.openxmlformats.org/officeDocument/2006/relationships">
  <dimension ref="A1:Z200"/>
  <sheetViews>
    <sheetView showOutlineSymbols="0" zoomScale="87" zoomScaleNormal="87" workbookViewId="0" topLeftCell="G1">
      <selection activeCell="L15" sqref="L15"/>
    </sheetView>
  </sheetViews>
  <sheetFormatPr defaultColWidth="8.88671875" defaultRowHeight="15"/>
  <cols>
    <col min="1" max="1" width="3.6640625" style="1" customWidth="1"/>
    <col min="2" max="2" width="49.6640625" style="1" customWidth="1"/>
    <col min="3" max="3" width="12.6640625" style="1" customWidth="1"/>
    <col min="4" max="4" width="14.6640625" style="1" customWidth="1"/>
    <col min="5" max="5" width="4.6640625" style="1" customWidth="1"/>
    <col min="6" max="6" width="14.6640625" style="1" customWidth="1"/>
    <col min="7" max="7" width="4.6640625" style="1" customWidth="1"/>
    <col min="8" max="8" width="13.6640625" style="1" customWidth="1"/>
    <col min="9" max="9" width="6.6640625" style="1" customWidth="1"/>
    <col min="10" max="10" width="13.6640625" style="1" customWidth="1"/>
    <col min="11" max="11" width="6.6640625" style="1" customWidth="1"/>
    <col min="12" max="12" width="12.6640625" style="1" customWidth="1"/>
    <col min="13" max="13" width="23.21484375" style="1" customWidth="1"/>
    <col min="14" max="16384" width="9.6640625" style="1" customWidth="1"/>
  </cols>
  <sheetData>
    <row r="1" spans="1:26" ht="20.25">
      <c r="A1" s="2"/>
      <c r="B1" s="3" t="s">
        <v>0</v>
      </c>
      <c r="C1" s="4"/>
      <c r="D1" s="5"/>
      <c r="E1" s="5"/>
      <c r="F1" s="5"/>
      <c r="G1" s="5"/>
      <c r="H1" s="5"/>
      <c r="I1" s="5"/>
      <c r="J1" s="5"/>
      <c r="K1" s="5"/>
      <c r="L1" s="5"/>
      <c r="M1" s="5"/>
      <c r="N1" s="6"/>
      <c r="O1" s="7"/>
      <c r="P1" s="7"/>
      <c r="Q1" s="7"/>
      <c r="R1" s="7"/>
      <c r="S1" s="7"/>
      <c r="T1" s="7"/>
      <c r="U1" s="7"/>
      <c r="V1" s="7"/>
      <c r="W1" s="7"/>
      <c r="X1" s="7"/>
      <c r="Y1" s="7"/>
      <c r="Z1" s="7"/>
    </row>
    <row r="2" spans="1:26" ht="15.75">
      <c r="A2" s="8"/>
      <c r="B2" s="9"/>
      <c r="C2" s="9"/>
      <c r="D2" s="10"/>
      <c r="E2" s="10"/>
      <c r="F2" s="10"/>
      <c r="G2" s="10"/>
      <c r="H2" s="10"/>
      <c r="I2" s="10"/>
      <c r="J2" s="10"/>
      <c r="K2" s="10"/>
      <c r="L2" s="10"/>
      <c r="M2" s="10"/>
      <c r="N2" s="6"/>
      <c r="O2" s="7"/>
      <c r="P2" s="7"/>
      <c r="Q2" s="7"/>
      <c r="R2" s="7"/>
      <c r="S2" s="7"/>
      <c r="T2" s="7"/>
      <c r="U2" s="7"/>
      <c r="V2" s="7"/>
      <c r="W2" s="7"/>
      <c r="X2" s="7"/>
      <c r="Y2" s="7"/>
      <c r="Z2" s="7"/>
    </row>
    <row r="3" spans="1:26" ht="15.75">
      <c r="A3" s="11"/>
      <c r="B3" s="12" t="s">
        <v>1</v>
      </c>
      <c r="C3" s="10"/>
      <c r="D3" s="10"/>
      <c r="E3" s="10"/>
      <c r="F3" s="10"/>
      <c r="G3" s="10"/>
      <c r="H3" s="10"/>
      <c r="I3" s="10"/>
      <c r="J3" s="10"/>
      <c r="K3" s="10"/>
      <c r="L3" s="10"/>
      <c r="M3" s="10"/>
      <c r="N3" s="6"/>
      <c r="O3" s="7"/>
      <c r="P3" s="7"/>
      <c r="Q3" s="7"/>
      <c r="R3" s="7"/>
      <c r="S3" s="7"/>
      <c r="T3" s="7"/>
      <c r="U3" s="7"/>
      <c r="V3" s="7"/>
      <c r="W3" s="7"/>
      <c r="X3" s="7"/>
      <c r="Y3" s="7"/>
      <c r="Z3" s="7"/>
    </row>
    <row r="4" spans="1:26" ht="15.75">
      <c r="A4" s="8"/>
      <c r="B4" s="9"/>
      <c r="C4" s="9"/>
      <c r="D4" s="10"/>
      <c r="E4" s="10"/>
      <c r="F4" s="10"/>
      <c r="G4" s="10"/>
      <c r="H4" s="10"/>
      <c r="I4" s="10"/>
      <c r="J4" s="10"/>
      <c r="K4" s="10"/>
      <c r="L4" s="10"/>
      <c r="M4" s="10"/>
      <c r="N4" s="6"/>
      <c r="O4" s="7"/>
      <c r="P4" s="7"/>
      <c r="Q4" s="7"/>
      <c r="R4" s="7"/>
      <c r="S4" s="7"/>
      <c r="T4" s="7"/>
      <c r="U4" s="7"/>
      <c r="V4" s="7"/>
      <c r="W4" s="7"/>
      <c r="X4" s="7"/>
      <c r="Y4" s="7"/>
      <c r="Z4" s="7"/>
    </row>
    <row r="5" spans="1:26" ht="15.75">
      <c r="A5" s="8"/>
      <c r="B5" s="13" t="s">
        <v>2</v>
      </c>
      <c r="C5" s="14"/>
      <c r="D5" s="10"/>
      <c r="E5" s="10"/>
      <c r="F5" s="10"/>
      <c r="G5" s="10"/>
      <c r="H5" s="10"/>
      <c r="I5" s="10"/>
      <c r="J5" s="10"/>
      <c r="K5" s="10"/>
      <c r="L5" s="10"/>
      <c r="M5" s="10"/>
      <c r="N5" s="6"/>
      <c r="O5" s="7"/>
      <c r="P5" s="7"/>
      <c r="Q5" s="7"/>
      <c r="R5" s="7"/>
      <c r="S5" s="7"/>
      <c r="T5" s="7"/>
      <c r="U5" s="7"/>
      <c r="V5" s="7"/>
      <c r="W5" s="7"/>
      <c r="X5" s="7"/>
      <c r="Y5" s="7"/>
      <c r="Z5" s="7"/>
    </row>
    <row r="6" spans="1:26" ht="15.75">
      <c r="A6" s="8"/>
      <c r="B6" s="13" t="s">
        <v>3</v>
      </c>
      <c r="C6" s="14"/>
      <c r="D6" s="10"/>
      <c r="E6" s="10"/>
      <c r="F6" s="10"/>
      <c r="G6" s="10"/>
      <c r="H6" s="10"/>
      <c r="I6" s="10"/>
      <c r="J6" s="10"/>
      <c r="K6" s="10"/>
      <c r="L6" s="10"/>
      <c r="M6" s="10"/>
      <c r="N6" s="6"/>
      <c r="O6" s="7"/>
      <c r="P6" s="7"/>
      <c r="Q6" s="7"/>
      <c r="R6" s="7"/>
      <c r="S6" s="7"/>
      <c r="T6" s="7"/>
      <c r="U6" s="7"/>
      <c r="V6" s="7"/>
      <c r="W6" s="7"/>
      <c r="X6" s="7"/>
      <c r="Y6" s="7"/>
      <c r="Z6" s="7"/>
    </row>
    <row r="7" spans="1:26" ht="15.75">
      <c r="A7" s="8"/>
      <c r="B7" s="13" t="s">
        <v>4</v>
      </c>
      <c r="C7" s="14"/>
      <c r="D7" s="10"/>
      <c r="E7" s="10"/>
      <c r="F7" s="10"/>
      <c r="G7" s="10"/>
      <c r="H7" s="10"/>
      <c r="I7" s="10"/>
      <c r="J7" s="10"/>
      <c r="K7" s="10"/>
      <c r="L7" s="10"/>
      <c r="M7" s="10"/>
      <c r="N7" s="6"/>
      <c r="O7" s="7"/>
      <c r="P7" s="7"/>
      <c r="Q7" s="7"/>
      <c r="R7" s="7"/>
      <c r="S7" s="7"/>
      <c r="T7" s="7"/>
      <c r="U7" s="7"/>
      <c r="V7" s="7"/>
      <c r="W7" s="7"/>
      <c r="X7" s="7"/>
      <c r="Y7" s="7"/>
      <c r="Z7" s="7"/>
    </row>
    <row r="8" spans="1:26" ht="15.75">
      <c r="A8" s="8"/>
      <c r="B8" s="15"/>
      <c r="C8" s="14"/>
      <c r="D8" s="10"/>
      <c r="E8" s="10"/>
      <c r="F8" s="10"/>
      <c r="G8" s="10"/>
      <c r="H8" s="10"/>
      <c r="I8" s="10"/>
      <c r="J8" s="10"/>
      <c r="K8" s="10"/>
      <c r="L8" s="10"/>
      <c r="M8" s="10"/>
      <c r="N8" s="6"/>
      <c r="O8" s="7"/>
      <c r="P8" s="7"/>
      <c r="Q8" s="7"/>
      <c r="R8" s="7"/>
      <c r="S8" s="7"/>
      <c r="T8" s="7"/>
      <c r="U8" s="7"/>
      <c r="V8" s="7"/>
      <c r="W8" s="7"/>
      <c r="X8" s="7"/>
      <c r="Y8" s="7"/>
      <c r="Z8" s="7"/>
    </row>
    <row r="9" spans="1:26" ht="15.75">
      <c r="A9" s="8"/>
      <c r="B9" s="14"/>
      <c r="C9" s="14"/>
      <c r="D9" s="16"/>
      <c r="E9" s="16"/>
      <c r="F9" s="10"/>
      <c r="G9" s="10"/>
      <c r="H9" s="10"/>
      <c r="I9" s="10"/>
      <c r="J9" s="10"/>
      <c r="K9" s="10"/>
      <c r="L9" s="10"/>
      <c r="M9" s="10"/>
      <c r="N9" s="6"/>
      <c r="O9" s="7"/>
      <c r="P9" s="7"/>
      <c r="Q9" s="7"/>
      <c r="R9" s="7"/>
      <c r="S9" s="7"/>
      <c r="T9" s="7"/>
      <c r="U9" s="7"/>
      <c r="V9" s="7"/>
      <c r="W9" s="7"/>
      <c r="X9" s="7"/>
      <c r="Y9" s="7"/>
      <c r="Z9" s="7"/>
    </row>
    <row r="10" spans="1:26" ht="15.75">
      <c r="A10" s="8"/>
      <c r="B10" s="16" t="s">
        <v>5</v>
      </c>
      <c r="C10" s="16"/>
      <c r="D10" s="10"/>
      <c r="E10" s="10"/>
      <c r="F10" s="10"/>
      <c r="G10" s="10"/>
      <c r="H10" s="10"/>
      <c r="I10" s="10"/>
      <c r="J10" s="10"/>
      <c r="K10" s="10"/>
      <c r="L10" s="10"/>
      <c r="M10" s="10"/>
      <c r="N10" s="6"/>
      <c r="O10" s="7"/>
      <c r="P10" s="7"/>
      <c r="Q10" s="7"/>
      <c r="R10" s="7"/>
      <c r="S10" s="7"/>
      <c r="T10" s="7"/>
      <c r="U10" s="7"/>
      <c r="V10" s="7"/>
      <c r="W10" s="7"/>
      <c r="X10" s="7"/>
      <c r="Y10" s="7"/>
      <c r="Z10" s="7"/>
    </row>
    <row r="11" spans="1:26" ht="15.75">
      <c r="A11" s="8"/>
      <c r="B11" s="16"/>
      <c r="C11" s="16"/>
      <c r="D11" s="10"/>
      <c r="E11" s="10"/>
      <c r="F11" s="10"/>
      <c r="G11" s="10"/>
      <c r="H11" s="10"/>
      <c r="I11" s="10"/>
      <c r="J11" s="10"/>
      <c r="K11" s="10"/>
      <c r="L11" s="10"/>
      <c r="M11" s="10"/>
      <c r="N11" s="6"/>
      <c r="O11" s="7"/>
      <c r="P11" s="7"/>
      <c r="Q11" s="7"/>
      <c r="R11" s="7"/>
      <c r="S11" s="7"/>
      <c r="T11" s="7"/>
      <c r="U11" s="7"/>
      <c r="V11" s="7"/>
      <c r="W11" s="7"/>
      <c r="X11" s="7"/>
      <c r="Y11" s="7"/>
      <c r="Z11" s="7"/>
    </row>
    <row r="12" spans="1:26" ht="15.75">
      <c r="A12" s="2"/>
      <c r="B12" s="5"/>
      <c r="C12" s="5"/>
      <c r="D12" s="5"/>
      <c r="E12" s="5"/>
      <c r="F12" s="5"/>
      <c r="G12" s="5"/>
      <c r="H12" s="5"/>
      <c r="I12" s="5"/>
      <c r="J12" s="5"/>
      <c r="K12" s="5"/>
      <c r="L12" s="5"/>
      <c r="M12" s="5"/>
      <c r="N12" s="6"/>
      <c r="O12" s="7"/>
      <c r="P12" s="7"/>
      <c r="Q12" s="7"/>
      <c r="R12" s="7"/>
      <c r="S12" s="7"/>
      <c r="T12" s="7"/>
      <c r="U12" s="7"/>
      <c r="V12" s="7"/>
      <c r="W12" s="7"/>
      <c r="X12" s="7"/>
      <c r="Y12" s="7"/>
      <c r="Z12" s="7"/>
    </row>
    <row r="13" spans="1:26" ht="15.75">
      <c r="A13" s="8"/>
      <c r="B13" s="17" t="s">
        <v>6</v>
      </c>
      <c r="C13" s="17"/>
      <c r="D13" s="18"/>
      <c r="E13" s="18"/>
      <c r="F13" s="18"/>
      <c r="G13" s="18"/>
      <c r="H13" s="18"/>
      <c r="I13" s="18"/>
      <c r="J13" s="18"/>
      <c r="K13" s="18"/>
      <c r="L13" s="19" t="s">
        <v>185</v>
      </c>
      <c r="M13" s="10"/>
      <c r="N13" s="6"/>
      <c r="O13" s="7"/>
      <c r="P13" s="7"/>
      <c r="Q13" s="7"/>
      <c r="R13" s="7"/>
      <c r="S13" s="7"/>
      <c r="T13" s="7"/>
      <c r="U13" s="7"/>
      <c r="V13" s="7"/>
      <c r="W13" s="7"/>
      <c r="X13" s="7"/>
      <c r="Y13" s="7"/>
      <c r="Z13" s="7"/>
    </row>
    <row r="14" spans="1:26" ht="15.75">
      <c r="A14" s="8"/>
      <c r="B14" s="17" t="s">
        <v>7</v>
      </c>
      <c r="C14" s="17"/>
      <c r="D14" s="18"/>
      <c r="E14" s="18"/>
      <c r="F14" s="18"/>
      <c r="G14" s="18"/>
      <c r="H14" s="18"/>
      <c r="I14" s="18"/>
      <c r="J14" s="18"/>
      <c r="K14" s="18"/>
      <c r="L14" s="20" t="s">
        <v>186</v>
      </c>
      <c r="M14" s="10"/>
      <c r="N14" s="6"/>
      <c r="O14" s="7"/>
      <c r="P14" s="7"/>
      <c r="Q14" s="7"/>
      <c r="R14" s="7"/>
      <c r="S14" s="7"/>
      <c r="T14" s="7"/>
      <c r="U14" s="7"/>
      <c r="V14" s="7"/>
      <c r="W14" s="7"/>
      <c r="X14" s="7"/>
      <c r="Y14" s="7"/>
      <c r="Z14" s="7"/>
    </row>
    <row r="15" spans="1:26" ht="15.75">
      <c r="A15" s="8"/>
      <c r="B15" s="17" t="s">
        <v>8</v>
      </c>
      <c r="C15" s="17"/>
      <c r="D15" s="18"/>
      <c r="E15" s="18"/>
      <c r="F15" s="18"/>
      <c r="G15" s="18"/>
      <c r="H15" s="18"/>
      <c r="I15" s="18"/>
      <c r="J15" s="18"/>
      <c r="K15" s="18"/>
      <c r="L15" s="20">
        <v>27</v>
      </c>
      <c r="M15" s="10"/>
      <c r="N15" s="6"/>
      <c r="O15" s="7"/>
      <c r="P15" s="7"/>
      <c r="Q15" s="7"/>
      <c r="R15" s="7"/>
      <c r="S15" s="7"/>
      <c r="T15" s="7"/>
      <c r="U15" s="7"/>
      <c r="V15" s="7"/>
      <c r="W15" s="7"/>
      <c r="X15" s="7"/>
      <c r="Y15" s="7"/>
      <c r="Z15" s="7"/>
    </row>
    <row r="16" spans="1:26" ht="15.75">
      <c r="A16" s="8"/>
      <c r="B16" s="10"/>
      <c r="C16" s="10"/>
      <c r="D16" s="10"/>
      <c r="E16" s="10"/>
      <c r="F16" s="10"/>
      <c r="G16" s="10"/>
      <c r="H16" s="10"/>
      <c r="I16" s="10"/>
      <c r="J16" s="10"/>
      <c r="K16" s="10"/>
      <c r="L16" s="21"/>
      <c r="M16" s="10"/>
      <c r="N16" s="6"/>
      <c r="O16" s="7"/>
      <c r="P16" s="7"/>
      <c r="Q16" s="7"/>
      <c r="R16" s="7"/>
      <c r="S16" s="7"/>
      <c r="T16" s="7"/>
      <c r="U16" s="7"/>
      <c r="V16" s="7"/>
      <c r="W16" s="7"/>
      <c r="X16" s="7"/>
      <c r="Y16" s="7"/>
      <c r="Z16" s="7"/>
    </row>
    <row r="17" spans="1:26" ht="15.75">
      <c r="A17" s="8"/>
      <c r="B17" s="22" t="s">
        <v>9</v>
      </c>
      <c r="C17" s="10"/>
      <c r="D17" s="10"/>
      <c r="E17" s="10"/>
      <c r="F17" s="10"/>
      <c r="G17" s="10"/>
      <c r="H17" s="10"/>
      <c r="I17" s="10"/>
      <c r="J17" s="21"/>
      <c r="K17" s="10"/>
      <c r="L17" s="15"/>
      <c r="M17" s="10"/>
      <c r="N17" s="6"/>
      <c r="O17" s="7"/>
      <c r="P17" s="7"/>
      <c r="Q17" s="7"/>
      <c r="R17" s="7"/>
      <c r="S17" s="7"/>
      <c r="T17" s="7"/>
      <c r="U17" s="7"/>
      <c r="V17" s="7"/>
      <c r="W17" s="7"/>
      <c r="X17" s="7"/>
      <c r="Y17" s="7"/>
      <c r="Z17" s="7"/>
    </row>
    <row r="18" spans="1:26" ht="15.75">
      <c r="A18" s="8"/>
      <c r="B18" s="10"/>
      <c r="C18" s="10"/>
      <c r="D18" s="10"/>
      <c r="E18" s="10"/>
      <c r="F18" s="10"/>
      <c r="G18" s="10"/>
      <c r="H18" s="10"/>
      <c r="I18" s="10"/>
      <c r="J18" s="10"/>
      <c r="K18" s="10"/>
      <c r="L18" s="23"/>
      <c r="M18" s="10"/>
      <c r="N18" s="6"/>
      <c r="O18" s="7"/>
      <c r="P18" s="7"/>
      <c r="Q18" s="7"/>
      <c r="R18" s="7"/>
      <c r="S18" s="7"/>
      <c r="T18" s="7"/>
      <c r="U18" s="7"/>
      <c r="V18" s="7"/>
      <c r="W18" s="7"/>
      <c r="X18" s="7"/>
      <c r="Y18" s="7"/>
      <c r="Z18" s="7"/>
    </row>
    <row r="19" spans="1:26" ht="15.75">
      <c r="A19" s="8"/>
      <c r="B19" s="10"/>
      <c r="C19" s="24" t="s">
        <v>144</v>
      </c>
      <c r="D19" s="25" t="s">
        <v>147</v>
      </c>
      <c r="E19" s="25"/>
      <c r="F19" s="25" t="s">
        <v>157</v>
      </c>
      <c r="G19" s="25"/>
      <c r="H19" s="25" t="s">
        <v>166</v>
      </c>
      <c r="I19" s="25"/>
      <c r="J19" s="26"/>
      <c r="K19" s="15"/>
      <c r="L19" s="15"/>
      <c r="M19" s="10"/>
      <c r="N19" s="6"/>
      <c r="O19" s="7"/>
      <c r="P19" s="7"/>
      <c r="Q19" s="7"/>
      <c r="R19" s="7"/>
      <c r="S19" s="7"/>
      <c r="T19" s="7"/>
      <c r="U19" s="7"/>
      <c r="V19" s="7"/>
      <c r="W19" s="7"/>
      <c r="X19" s="7"/>
      <c r="Y19" s="7"/>
      <c r="Z19" s="7"/>
    </row>
    <row r="20" spans="1:26" ht="15.75">
      <c r="A20" s="27"/>
      <c r="B20" s="28" t="s">
        <v>10</v>
      </c>
      <c r="C20" s="29" t="s">
        <v>145</v>
      </c>
      <c r="D20" s="30" t="s">
        <v>148</v>
      </c>
      <c r="E20" s="30"/>
      <c r="F20" s="30" t="s">
        <v>158</v>
      </c>
      <c r="G20" s="30"/>
      <c r="H20" s="30" t="s">
        <v>167</v>
      </c>
      <c r="I20" s="30"/>
      <c r="J20" s="30"/>
      <c r="K20" s="31"/>
      <c r="L20" s="31"/>
      <c r="M20" s="28"/>
      <c r="N20" s="6"/>
      <c r="O20" s="7"/>
      <c r="P20" s="7"/>
      <c r="Q20" s="7"/>
      <c r="R20" s="7"/>
      <c r="S20" s="7"/>
      <c r="T20" s="7"/>
      <c r="U20" s="7"/>
      <c r="V20" s="7"/>
      <c r="W20" s="7"/>
      <c r="X20" s="7"/>
      <c r="Y20" s="7"/>
      <c r="Z20" s="7"/>
    </row>
    <row r="21" spans="1:26" ht="15.75">
      <c r="A21" s="27"/>
      <c r="B21" s="32" t="s">
        <v>11</v>
      </c>
      <c r="C21" s="32"/>
      <c r="D21" s="33" t="s">
        <v>148</v>
      </c>
      <c r="E21" s="33"/>
      <c r="F21" s="33" t="s">
        <v>158</v>
      </c>
      <c r="G21" s="33"/>
      <c r="H21" s="33" t="s">
        <v>167</v>
      </c>
      <c r="I21" s="33"/>
      <c r="J21" s="33"/>
      <c r="K21" s="34"/>
      <c r="L21" s="31"/>
      <c r="M21" s="28"/>
      <c r="N21" s="6"/>
      <c r="O21" s="7"/>
      <c r="P21" s="7"/>
      <c r="Q21" s="7"/>
      <c r="R21" s="7"/>
      <c r="S21" s="7"/>
      <c r="T21" s="7"/>
      <c r="U21" s="7"/>
      <c r="V21" s="7"/>
      <c r="W21" s="7"/>
      <c r="X21" s="7"/>
      <c r="Y21" s="7"/>
      <c r="Z21" s="7"/>
    </row>
    <row r="22" spans="1:26" ht="15.75">
      <c r="A22" s="27"/>
      <c r="B22" s="28" t="s">
        <v>12</v>
      </c>
      <c r="C22" s="28"/>
      <c r="D22" s="35" t="s">
        <v>149</v>
      </c>
      <c r="E22" s="30"/>
      <c r="F22" s="35" t="s">
        <v>159</v>
      </c>
      <c r="G22" s="30"/>
      <c r="H22" s="35" t="s">
        <v>168</v>
      </c>
      <c r="I22" s="30"/>
      <c r="J22" s="35"/>
      <c r="K22" s="31"/>
      <c r="L22" s="31"/>
      <c r="M22" s="28"/>
      <c r="N22" s="6"/>
      <c r="O22" s="7"/>
      <c r="P22" s="7"/>
      <c r="Q22" s="7"/>
      <c r="R22" s="7"/>
      <c r="S22" s="7"/>
      <c r="T22" s="7"/>
      <c r="U22" s="7"/>
      <c r="V22" s="7"/>
      <c r="W22" s="7"/>
      <c r="X22" s="7"/>
      <c r="Y22" s="7"/>
      <c r="Z22" s="7"/>
    </row>
    <row r="23" spans="1:26" ht="15.75">
      <c r="A23" s="27"/>
      <c r="B23" s="28"/>
      <c r="C23" s="28"/>
      <c r="D23" s="28"/>
      <c r="E23" s="30"/>
      <c r="F23" s="30"/>
      <c r="G23" s="30"/>
      <c r="H23" s="30"/>
      <c r="I23" s="30"/>
      <c r="J23" s="30"/>
      <c r="K23" s="31"/>
      <c r="L23" s="31"/>
      <c r="M23" s="28"/>
      <c r="N23" s="6"/>
      <c r="O23" s="7"/>
      <c r="P23" s="7"/>
      <c r="Q23" s="7"/>
      <c r="R23" s="7"/>
      <c r="S23" s="7"/>
      <c r="T23" s="7"/>
      <c r="U23" s="7"/>
      <c r="V23" s="7"/>
      <c r="W23" s="7"/>
      <c r="X23" s="7"/>
      <c r="Y23" s="7"/>
      <c r="Z23" s="7"/>
    </row>
    <row r="24" spans="1:26" ht="15.75">
      <c r="A24" s="27"/>
      <c r="B24" s="28" t="s">
        <v>13</v>
      </c>
      <c r="C24" s="28"/>
      <c r="D24" s="36">
        <v>210000</v>
      </c>
      <c r="E24" s="37"/>
      <c r="F24" s="36">
        <v>70000</v>
      </c>
      <c r="G24" s="36"/>
      <c r="H24" s="36">
        <v>20000</v>
      </c>
      <c r="I24" s="36"/>
      <c r="J24" s="36"/>
      <c r="K24" s="38"/>
      <c r="L24" s="36">
        <f>J24+H24+F24+D24</f>
        <v>300000</v>
      </c>
      <c r="M24" s="39"/>
      <c r="N24" s="6"/>
      <c r="O24" s="7"/>
      <c r="P24" s="7"/>
      <c r="Q24" s="7"/>
      <c r="R24" s="7"/>
      <c r="S24" s="7"/>
      <c r="T24" s="7"/>
      <c r="U24" s="7"/>
      <c r="V24" s="7"/>
      <c r="W24" s="7"/>
      <c r="X24" s="7"/>
      <c r="Y24" s="7"/>
      <c r="Z24" s="7"/>
    </row>
    <row r="25" spans="1:26" ht="15.75">
      <c r="A25" s="27"/>
      <c r="B25" s="28" t="s">
        <v>14</v>
      </c>
      <c r="C25" s="40">
        <f>L24/L25</f>
        <v>1</v>
      </c>
      <c r="D25" s="36">
        <v>210000</v>
      </c>
      <c r="E25" s="37"/>
      <c r="F25" s="36">
        <v>70000</v>
      </c>
      <c r="G25" s="36"/>
      <c r="H25" s="36">
        <v>20000</v>
      </c>
      <c r="I25" s="41"/>
      <c r="J25" s="36"/>
      <c r="K25" s="38"/>
      <c r="L25" s="36">
        <f>J25+H25+F25+D25</f>
        <v>300000</v>
      </c>
      <c r="M25" s="39"/>
      <c r="N25" s="6"/>
      <c r="O25" s="7"/>
      <c r="P25" s="7"/>
      <c r="Q25" s="7"/>
      <c r="R25" s="7"/>
      <c r="S25" s="7"/>
      <c r="T25" s="7"/>
      <c r="U25" s="7"/>
      <c r="V25" s="7"/>
      <c r="W25" s="7"/>
      <c r="X25" s="7"/>
      <c r="Y25" s="7"/>
      <c r="Z25" s="7"/>
    </row>
    <row r="26" spans="1:26" ht="15.75">
      <c r="A26" s="42"/>
      <c r="B26" s="32" t="s">
        <v>15</v>
      </c>
      <c r="C26" s="43">
        <f>L25/L26</f>
        <v>1</v>
      </c>
      <c r="D26" s="44">
        <v>210000</v>
      </c>
      <c r="E26" s="45"/>
      <c r="F26" s="44">
        <v>70000</v>
      </c>
      <c r="G26" s="44"/>
      <c r="H26" s="44">
        <v>20000</v>
      </c>
      <c r="I26" s="44"/>
      <c r="J26" s="44"/>
      <c r="K26" s="46"/>
      <c r="L26" s="44">
        <f>J26+H26+F26+D26</f>
        <v>300000</v>
      </c>
      <c r="M26" s="28"/>
      <c r="N26" s="6"/>
      <c r="O26" s="7"/>
      <c r="P26" s="7"/>
      <c r="Q26" s="7"/>
      <c r="R26" s="7"/>
      <c r="S26" s="7"/>
      <c r="T26" s="7"/>
      <c r="U26" s="7"/>
      <c r="V26" s="7"/>
      <c r="W26" s="7"/>
      <c r="X26" s="7"/>
      <c r="Y26" s="7"/>
      <c r="Z26" s="7"/>
    </row>
    <row r="27" spans="1:26" ht="15.75">
      <c r="A27" s="27"/>
      <c r="B27" s="28" t="s">
        <v>16</v>
      </c>
      <c r="C27" s="47"/>
      <c r="D27" s="35" t="s">
        <v>150</v>
      </c>
      <c r="E27" s="28"/>
      <c r="F27" s="35" t="s">
        <v>160</v>
      </c>
      <c r="G27" s="35"/>
      <c r="H27" s="35" t="s">
        <v>169</v>
      </c>
      <c r="I27" s="35"/>
      <c r="J27" s="35"/>
      <c r="K27" s="31"/>
      <c r="L27" s="31"/>
      <c r="M27" s="28"/>
      <c r="N27" s="6"/>
      <c r="O27" s="7"/>
      <c r="P27" s="7"/>
      <c r="Q27" s="7"/>
      <c r="R27" s="7"/>
      <c r="S27" s="7"/>
      <c r="T27" s="7"/>
      <c r="U27" s="7"/>
      <c r="V27" s="7"/>
      <c r="W27" s="7"/>
      <c r="X27" s="7"/>
      <c r="Y27" s="7"/>
      <c r="Z27" s="7"/>
    </row>
    <row r="28" spans="1:26" ht="15.75">
      <c r="A28" s="27"/>
      <c r="B28" s="28" t="s">
        <v>17</v>
      </c>
      <c r="C28" s="47"/>
      <c r="D28" s="48">
        <v>0.0576031</v>
      </c>
      <c r="E28" s="49"/>
      <c r="F28" s="48">
        <v>0.0611031</v>
      </c>
      <c r="G28" s="48"/>
      <c r="H28" s="48">
        <v>0.0686031</v>
      </c>
      <c r="I28" s="50"/>
      <c r="J28" s="48"/>
      <c r="K28" s="31"/>
      <c r="L28" s="50">
        <f>SUMPRODUCT(D28:J28,D26:J26)/L26</f>
        <v>0.0591531</v>
      </c>
      <c r="M28" s="28"/>
      <c r="N28" s="6"/>
      <c r="O28" s="7"/>
      <c r="P28" s="7"/>
      <c r="Q28" s="7"/>
      <c r="R28" s="7"/>
      <c r="S28" s="7"/>
      <c r="T28" s="7"/>
      <c r="U28" s="7"/>
      <c r="V28" s="7"/>
      <c r="W28" s="7"/>
      <c r="X28" s="7"/>
      <c r="Y28" s="7"/>
      <c r="Z28" s="7"/>
    </row>
    <row r="29" spans="1:26" ht="15.75">
      <c r="A29" s="27"/>
      <c r="B29" s="28" t="s">
        <v>18</v>
      </c>
      <c r="C29" s="47"/>
      <c r="D29" s="48">
        <v>0.0538781</v>
      </c>
      <c r="E29" s="49"/>
      <c r="F29" s="48">
        <v>0.0573781</v>
      </c>
      <c r="G29" s="48"/>
      <c r="H29" s="48">
        <v>0.0648781</v>
      </c>
      <c r="I29" s="50"/>
      <c r="J29" s="48"/>
      <c r="K29" s="31"/>
      <c r="L29" s="31"/>
      <c r="M29" s="28"/>
      <c r="N29" s="6"/>
      <c r="O29" s="7"/>
      <c r="P29" s="7"/>
      <c r="Q29" s="7"/>
      <c r="R29" s="7"/>
      <c r="S29" s="7"/>
      <c r="T29" s="7"/>
      <c r="U29" s="7"/>
      <c r="V29" s="7"/>
      <c r="W29" s="7"/>
      <c r="X29" s="7"/>
      <c r="Y29" s="7"/>
      <c r="Z29" s="7"/>
    </row>
    <row r="30" spans="1:26" ht="15.75">
      <c r="A30" s="27"/>
      <c r="B30" s="28" t="s">
        <v>19</v>
      </c>
      <c r="C30" s="47"/>
      <c r="D30" s="35" t="s">
        <v>151</v>
      </c>
      <c r="E30" s="28"/>
      <c r="F30" s="35" t="s">
        <v>151</v>
      </c>
      <c r="G30" s="35"/>
      <c r="H30" s="35" t="s">
        <v>151</v>
      </c>
      <c r="I30" s="35"/>
      <c r="J30" s="35"/>
      <c r="K30" s="31"/>
      <c r="L30" s="31"/>
      <c r="M30" s="28"/>
      <c r="N30" s="6"/>
      <c r="O30" s="7"/>
      <c r="P30" s="7"/>
      <c r="Q30" s="7"/>
      <c r="R30" s="7"/>
      <c r="S30" s="7"/>
      <c r="T30" s="7"/>
      <c r="U30" s="7"/>
      <c r="V30" s="7"/>
      <c r="W30" s="7"/>
      <c r="X30" s="7"/>
      <c r="Y30" s="7"/>
      <c r="Z30" s="7"/>
    </row>
    <row r="31" spans="1:26" ht="15.75">
      <c r="A31" s="27"/>
      <c r="B31" s="28" t="s">
        <v>20</v>
      </c>
      <c r="C31" s="28"/>
      <c r="D31" s="51">
        <v>1643</v>
      </c>
      <c r="E31" s="28"/>
      <c r="F31" s="51">
        <v>1643</v>
      </c>
      <c r="G31" s="51"/>
      <c r="H31" s="51">
        <v>1643</v>
      </c>
      <c r="I31" s="35"/>
      <c r="J31" s="35"/>
      <c r="K31" s="31"/>
      <c r="L31" s="31"/>
      <c r="M31" s="28"/>
      <c r="N31" s="6"/>
      <c r="O31" s="7"/>
      <c r="P31" s="7"/>
      <c r="Q31" s="7"/>
      <c r="R31" s="7"/>
      <c r="S31" s="7"/>
      <c r="T31" s="7"/>
      <c r="U31" s="7"/>
      <c r="V31" s="7"/>
      <c r="W31" s="7"/>
      <c r="X31" s="7"/>
      <c r="Y31" s="7"/>
      <c r="Z31" s="7"/>
    </row>
    <row r="32" spans="1:26" ht="15.75">
      <c r="A32" s="27"/>
      <c r="B32" s="28" t="s">
        <v>21</v>
      </c>
      <c r="C32" s="28"/>
      <c r="D32" s="35" t="s">
        <v>152</v>
      </c>
      <c r="E32" s="28"/>
      <c r="F32" s="35" t="s">
        <v>161</v>
      </c>
      <c r="G32" s="35"/>
      <c r="H32" s="35" t="s">
        <v>170</v>
      </c>
      <c r="I32" s="35"/>
      <c r="J32" s="35"/>
      <c r="K32" s="31"/>
      <c r="L32" s="31"/>
      <c r="M32" s="28"/>
      <c r="N32" s="6"/>
      <c r="O32" s="7"/>
      <c r="P32" s="7"/>
      <c r="Q32" s="7"/>
      <c r="R32" s="7"/>
      <c r="S32" s="7"/>
      <c r="T32" s="7"/>
      <c r="U32" s="7"/>
      <c r="V32" s="7"/>
      <c r="W32" s="7"/>
      <c r="X32" s="7"/>
      <c r="Y32" s="7"/>
      <c r="Z32" s="7"/>
    </row>
    <row r="33" spans="1:26" ht="15.75">
      <c r="A33" s="27"/>
      <c r="B33" s="28"/>
      <c r="C33" s="28"/>
      <c r="D33" s="52"/>
      <c r="E33" s="52"/>
      <c r="F33" s="28"/>
      <c r="G33" s="52"/>
      <c r="H33" s="52"/>
      <c r="I33" s="52"/>
      <c r="J33" s="52"/>
      <c r="K33" s="52"/>
      <c r="L33" s="52"/>
      <c r="M33" s="28"/>
      <c r="N33" s="6"/>
      <c r="O33" s="7"/>
      <c r="P33" s="7"/>
      <c r="Q33" s="7"/>
      <c r="R33" s="7"/>
      <c r="S33" s="7"/>
      <c r="T33" s="7"/>
      <c r="U33" s="7"/>
      <c r="V33" s="7"/>
      <c r="W33" s="7"/>
      <c r="X33" s="7"/>
      <c r="Y33" s="7"/>
      <c r="Z33" s="7"/>
    </row>
    <row r="34" spans="1:26" ht="15.75">
      <c r="A34" s="27"/>
      <c r="B34" s="28" t="s">
        <v>22</v>
      </c>
      <c r="C34" s="28"/>
      <c r="D34" s="28"/>
      <c r="E34" s="28"/>
      <c r="F34" s="28"/>
      <c r="G34" s="28"/>
      <c r="H34" s="28"/>
      <c r="I34" s="28"/>
      <c r="J34" s="28"/>
      <c r="K34" s="28"/>
      <c r="L34" s="50">
        <f>(H24+F24)/(D24)</f>
        <v>0.42857142857142855</v>
      </c>
      <c r="M34" s="28"/>
      <c r="N34" s="6"/>
      <c r="O34" s="7"/>
      <c r="P34" s="7"/>
      <c r="Q34" s="7"/>
      <c r="R34" s="7"/>
      <c r="S34" s="7"/>
      <c r="T34" s="7"/>
      <c r="U34" s="7"/>
      <c r="V34" s="7"/>
      <c r="W34" s="7"/>
      <c r="X34" s="7"/>
      <c r="Y34" s="7"/>
      <c r="Z34" s="7"/>
    </row>
    <row r="35" spans="1:26" ht="15.75">
      <c r="A35" s="27"/>
      <c r="B35" s="28" t="s">
        <v>23</v>
      </c>
      <c r="C35" s="28"/>
      <c r="D35" s="28"/>
      <c r="E35" s="28"/>
      <c r="F35" s="28"/>
      <c r="G35" s="28"/>
      <c r="H35" s="28"/>
      <c r="I35" s="28"/>
      <c r="J35" s="28"/>
      <c r="K35" s="28"/>
      <c r="L35" s="50">
        <f>(H26+F26)/(D26)</f>
        <v>0.42857142857142855</v>
      </c>
      <c r="M35" s="28"/>
      <c r="N35" s="6"/>
      <c r="O35" s="7"/>
      <c r="P35" s="7"/>
      <c r="Q35" s="7"/>
      <c r="R35" s="7"/>
      <c r="S35" s="7"/>
      <c r="T35" s="7"/>
      <c r="U35" s="7"/>
      <c r="V35" s="7"/>
      <c r="W35" s="7"/>
      <c r="X35" s="7"/>
      <c r="Y35" s="7"/>
      <c r="Z35" s="7"/>
    </row>
    <row r="36" spans="1:26" ht="15.75">
      <c r="A36" s="27"/>
      <c r="B36" s="28" t="s">
        <v>24</v>
      </c>
      <c r="C36" s="28"/>
      <c r="D36" s="28"/>
      <c r="E36" s="28"/>
      <c r="F36" s="28"/>
      <c r="G36" s="28"/>
      <c r="H36" s="28"/>
      <c r="I36" s="28"/>
      <c r="J36" s="35" t="s">
        <v>147</v>
      </c>
      <c r="K36" s="35" t="s">
        <v>184</v>
      </c>
      <c r="L36" s="36">
        <v>60000</v>
      </c>
      <c r="M36" s="28"/>
      <c r="N36" s="6"/>
      <c r="O36" s="7"/>
      <c r="P36" s="7"/>
      <c r="Q36" s="7"/>
      <c r="R36" s="7"/>
      <c r="S36" s="7"/>
      <c r="T36" s="7"/>
      <c r="U36" s="7"/>
      <c r="V36" s="7"/>
      <c r="W36" s="7"/>
      <c r="X36" s="7"/>
      <c r="Y36" s="7"/>
      <c r="Z36" s="7"/>
    </row>
    <row r="37" spans="1:26" ht="15.75">
      <c r="A37" s="27"/>
      <c r="B37" s="28"/>
      <c r="C37" s="28"/>
      <c r="D37" s="28"/>
      <c r="E37" s="28"/>
      <c r="F37" s="28"/>
      <c r="G37" s="28"/>
      <c r="H37" s="28"/>
      <c r="I37" s="28"/>
      <c r="J37" s="28"/>
      <c r="K37" s="28"/>
      <c r="L37" s="53"/>
      <c r="M37" s="28"/>
      <c r="N37" s="6"/>
      <c r="O37" s="7"/>
      <c r="P37" s="7"/>
      <c r="Q37" s="7"/>
      <c r="R37" s="7"/>
      <c r="S37" s="7"/>
      <c r="T37" s="7"/>
      <c r="U37" s="7"/>
      <c r="V37" s="7"/>
      <c r="W37" s="7"/>
      <c r="X37" s="7"/>
      <c r="Y37" s="7"/>
      <c r="Z37" s="7"/>
    </row>
    <row r="38" spans="1:26" ht="15.75">
      <c r="A38" s="27"/>
      <c r="B38" s="28" t="s">
        <v>25</v>
      </c>
      <c r="C38" s="28"/>
      <c r="D38" s="28"/>
      <c r="E38" s="28"/>
      <c r="F38" s="28"/>
      <c r="G38" s="28"/>
      <c r="H38" s="28"/>
      <c r="I38" s="28"/>
      <c r="J38" s="35"/>
      <c r="K38" s="35"/>
      <c r="L38" s="35" t="s">
        <v>187</v>
      </c>
      <c r="M38" s="28"/>
      <c r="N38" s="6"/>
      <c r="O38" s="7"/>
      <c r="P38" s="7"/>
      <c r="Q38" s="7"/>
      <c r="R38" s="7"/>
      <c r="S38" s="7"/>
      <c r="T38" s="7"/>
      <c r="U38" s="7"/>
      <c r="V38" s="7"/>
      <c r="W38" s="7"/>
      <c r="X38" s="7"/>
      <c r="Y38" s="7"/>
      <c r="Z38" s="7"/>
    </row>
    <row r="39" spans="1:26" ht="15.75">
      <c r="A39" s="42"/>
      <c r="B39" s="32" t="s">
        <v>26</v>
      </c>
      <c r="C39" s="32"/>
      <c r="D39" s="32"/>
      <c r="E39" s="32"/>
      <c r="F39" s="32"/>
      <c r="G39" s="32"/>
      <c r="H39" s="32"/>
      <c r="I39" s="32"/>
      <c r="J39" s="54"/>
      <c r="K39" s="54"/>
      <c r="L39" s="55">
        <v>36524</v>
      </c>
      <c r="M39" s="32"/>
      <c r="N39" s="6"/>
      <c r="O39" s="7"/>
      <c r="P39" s="7"/>
      <c r="Q39" s="7"/>
      <c r="R39" s="7"/>
      <c r="S39" s="7"/>
      <c r="T39" s="7"/>
      <c r="U39" s="7"/>
      <c r="V39" s="7"/>
      <c r="W39" s="7"/>
      <c r="X39" s="7"/>
      <c r="Y39" s="7"/>
      <c r="Z39" s="7"/>
    </row>
    <row r="40" spans="1:26" ht="15.75">
      <c r="A40" s="27"/>
      <c r="B40" s="28" t="s">
        <v>27</v>
      </c>
      <c r="C40" s="28"/>
      <c r="D40" s="28"/>
      <c r="E40" s="28"/>
      <c r="F40" s="28"/>
      <c r="G40" s="28"/>
      <c r="H40" s="31"/>
      <c r="I40" s="28">
        <f>L40-J40+1</f>
        <v>92</v>
      </c>
      <c r="J40" s="56">
        <v>36341</v>
      </c>
      <c r="K40" s="57"/>
      <c r="L40" s="56">
        <v>36432</v>
      </c>
      <c r="M40" s="28"/>
      <c r="N40" s="6"/>
      <c r="O40" s="7"/>
      <c r="P40" s="7"/>
      <c r="Q40" s="7"/>
      <c r="R40" s="7"/>
      <c r="S40" s="7"/>
      <c r="T40" s="7"/>
      <c r="U40" s="7"/>
      <c r="V40" s="7"/>
      <c r="W40" s="7"/>
      <c r="X40" s="7"/>
      <c r="Y40" s="7"/>
      <c r="Z40" s="7"/>
    </row>
    <row r="41" spans="1:26" ht="15.75">
      <c r="A41" s="27"/>
      <c r="B41" s="28" t="s">
        <v>28</v>
      </c>
      <c r="C41" s="28"/>
      <c r="D41" s="28"/>
      <c r="E41" s="28"/>
      <c r="F41" s="28"/>
      <c r="G41" s="28"/>
      <c r="H41" s="31"/>
      <c r="I41" s="28">
        <f>L41-J41+1</f>
        <v>91</v>
      </c>
      <c r="J41" s="56">
        <v>36433</v>
      </c>
      <c r="K41" s="57"/>
      <c r="L41" s="56">
        <v>36523</v>
      </c>
      <c r="M41" s="28"/>
      <c r="N41" s="6"/>
      <c r="O41" s="7"/>
      <c r="P41" s="7"/>
      <c r="Q41" s="7"/>
      <c r="R41" s="7"/>
      <c r="S41" s="7"/>
      <c r="T41" s="7"/>
      <c r="U41" s="7"/>
      <c r="V41" s="7"/>
      <c r="W41" s="7"/>
      <c r="X41" s="7"/>
      <c r="Y41" s="7"/>
      <c r="Z41" s="7"/>
    </row>
    <row r="42" spans="1:26" ht="15.75">
      <c r="A42" s="27"/>
      <c r="B42" s="28" t="s">
        <v>29</v>
      </c>
      <c r="C42" s="28"/>
      <c r="D42" s="28"/>
      <c r="E42" s="28"/>
      <c r="F42" s="28"/>
      <c r="G42" s="28"/>
      <c r="H42" s="28"/>
      <c r="I42" s="28"/>
      <c r="J42" s="56"/>
      <c r="K42" s="57"/>
      <c r="L42" s="56" t="s">
        <v>189</v>
      </c>
      <c r="M42" s="28"/>
      <c r="N42" s="6"/>
      <c r="O42" s="7"/>
      <c r="P42" s="7"/>
      <c r="Q42" s="7"/>
      <c r="R42" s="7"/>
      <c r="S42" s="7"/>
      <c r="T42" s="7"/>
      <c r="U42" s="7"/>
      <c r="V42" s="7"/>
      <c r="W42" s="7"/>
      <c r="X42" s="7"/>
      <c r="Y42" s="7"/>
      <c r="Z42" s="7"/>
    </row>
    <row r="43" spans="1:26" ht="15.75">
      <c r="A43" s="27"/>
      <c r="B43" s="28" t="s">
        <v>30</v>
      </c>
      <c r="C43" s="28"/>
      <c r="D43" s="28"/>
      <c r="E43" s="28"/>
      <c r="F43" s="28"/>
      <c r="G43" s="28"/>
      <c r="H43" s="28"/>
      <c r="I43" s="28"/>
      <c r="J43" s="56"/>
      <c r="K43" s="57"/>
      <c r="L43" s="56">
        <v>36515</v>
      </c>
      <c r="M43" s="28"/>
      <c r="N43" s="6"/>
      <c r="O43" s="7"/>
      <c r="P43" s="7"/>
      <c r="Q43" s="7"/>
      <c r="R43" s="7"/>
      <c r="S43" s="7"/>
      <c r="T43" s="7"/>
      <c r="U43" s="7"/>
      <c r="V43" s="7"/>
      <c r="W43" s="7"/>
      <c r="X43" s="7"/>
      <c r="Y43" s="7"/>
      <c r="Z43" s="7"/>
    </row>
    <row r="44" spans="1:26" ht="15.75">
      <c r="A44" s="27"/>
      <c r="B44" s="28"/>
      <c r="C44" s="28"/>
      <c r="D44" s="28"/>
      <c r="E44" s="28"/>
      <c r="F44" s="28"/>
      <c r="G44" s="28"/>
      <c r="H44" s="28"/>
      <c r="I44" s="28"/>
      <c r="J44" s="28"/>
      <c r="K44" s="28"/>
      <c r="L44" s="58"/>
      <c r="M44" s="28"/>
      <c r="N44" s="6"/>
      <c r="O44" s="7"/>
      <c r="P44" s="7"/>
      <c r="Q44" s="7"/>
      <c r="R44" s="7"/>
      <c r="S44" s="7"/>
      <c r="T44" s="7"/>
      <c r="U44" s="7"/>
      <c r="V44" s="7"/>
      <c r="W44" s="7"/>
      <c r="X44" s="7"/>
      <c r="Y44" s="7"/>
      <c r="Z44" s="7"/>
    </row>
    <row r="45" spans="1:26" ht="15.75">
      <c r="A45" s="2"/>
      <c r="B45" s="5"/>
      <c r="C45" s="5"/>
      <c r="D45" s="5"/>
      <c r="E45" s="5"/>
      <c r="F45" s="5"/>
      <c r="G45" s="5"/>
      <c r="H45" s="5"/>
      <c r="I45" s="5"/>
      <c r="J45" s="5"/>
      <c r="K45" s="5"/>
      <c r="L45" s="59"/>
      <c r="M45" s="5"/>
      <c r="N45" s="6"/>
      <c r="O45" s="7"/>
      <c r="P45" s="7"/>
      <c r="Q45" s="7"/>
      <c r="R45" s="7"/>
      <c r="S45" s="7"/>
      <c r="T45" s="7"/>
      <c r="U45" s="7"/>
      <c r="V45" s="7"/>
      <c r="W45" s="7"/>
      <c r="X45" s="7"/>
      <c r="Y45" s="7"/>
      <c r="Z45" s="7"/>
    </row>
    <row r="46" spans="1:26" ht="15.75">
      <c r="A46" s="8"/>
      <c r="B46" s="60" t="s">
        <v>31</v>
      </c>
      <c r="C46" s="16"/>
      <c r="D46" s="10"/>
      <c r="E46" s="10"/>
      <c r="F46" s="10"/>
      <c r="G46" s="10"/>
      <c r="H46" s="10"/>
      <c r="I46" s="10"/>
      <c r="J46" s="10"/>
      <c r="K46" s="10"/>
      <c r="L46" s="61"/>
      <c r="M46" s="10"/>
      <c r="N46" s="6"/>
      <c r="O46" s="7"/>
      <c r="P46" s="7"/>
      <c r="Q46" s="7"/>
      <c r="R46" s="7"/>
      <c r="S46" s="7"/>
      <c r="T46" s="7"/>
      <c r="U46" s="7"/>
      <c r="V46" s="7"/>
      <c r="W46" s="7"/>
      <c r="X46" s="7"/>
      <c r="Y46" s="7"/>
      <c r="Z46" s="7"/>
    </row>
    <row r="47" spans="1:26" ht="15.75">
      <c r="A47" s="8"/>
      <c r="B47" s="16"/>
      <c r="C47" s="16"/>
      <c r="D47" s="10"/>
      <c r="E47" s="10"/>
      <c r="F47" s="10"/>
      <c r="G47" s="10"/>
      <c r="H47" s="10"/>
      <c r="I47" s="10"/>
      <c r="J47" s="10"/>
      <c r="K47" s="10"/>
      <c r="L47" s="61"/>
      <c r="M47" s="10"/>
      <c r="N47" s="6"/>
      <c r="O47" s="7"/>
      <c r="P47" s="7"/>
      <c r="Q47" s="7"/>
      <c r="R47" s="7"/>
      <c r="S47" s="7"/>
      <c r="T47" s="7"/>
      <c r="U47" s="7"/>
      <c r="V47" s="7"/>
      <c r="W47" s="7"/>
      <c r="X47" s="7"/>
      <c r="Y47" s="7"/>
      <c r="Z47" s="7"/>
    </row>
    <row r="48" spans="1:26" ht="47.25">
      <c r="A48" s="8"/>
      <c r="B48" s="62" t="s">
        <v>32</v>
      </c>
      <c r="C48" s="63" t="s">
        <v>146</v>
      </c>
      <c r="D48" s="63" t="s">
        <v>153</v>
      </c>
      <c r="E48" s="63"/>
      <c r="F48" s="63" t="s">
        <v>162</v>
      </c>
      <c r="G48" s="63"/>
      <c r="H48" s="63" t="s">
        <v>171</v>
      </c>
      <c r="I48" s="63"/>
      <c r="J48" s="63" t="s">
        <v>175</v>
      </c>
      <c r="K48" s="63"/>
      <c r="L48" s="64" t="s">
        <v>190</v>
      </c>
      <c r="M48" s="12"/>
      <c r="N48" s="6"/>
      <c r="O48" s="7"/>
      <c r="P48" s="7"/>
      <c r="Q48" s="7"/>
      <c r="R48" s="7"/>
      <c r="S48" s="7"/>
      <c r="T48" s="7"/>
      <c r="U48" s="7"/>
      <c r="V48" s="7"/>
      <c r="W48" s="7"/>
      <c r="X48" s="7"/>
      <c r="Y48" s="7"/>
      <c r="Z48" s="7"/>
    </row>
    <row r="49" spans="1:26" ht="15.75">
      <c r="A49" s="27"/>
      <c r="B49" s="28" t="s">
        <v>33</v>
      </c>
      <c r="C49" s="65"/>
      <c r="D49" s="65"/>
      <c r="E49" s="65"/>
      <c r="F49" s="65"/>
      <c r="G49" s="65"/>
      <c r="H49" s="65"/>
      <c r="I49" s="65"/>
      <c r="J49" s="65"/>
      <c r="K49" s="65"/>
      <c r="L49" s="66">
        <f>D49-F49+H49-J49</f>
        <v>0</v>
      </c>
      <c r="M49" s="28"/>
      <c r="N49" s="6"/>
      <c r="O49" s="7"/>
      <c r="P49" s="7"/>
      <c r="Q49" s="7"/>
      <c r="R49" s="7"/>
      <c r="S49" s="7"/>
      <c r="T49" s="7"/>
      <c r="U49" s="7"/>
      <c r="V49" s="7"/>
      <c r="W49" s="7"/>
      <c r="X49" s="7"/>
      <c r="Y49" s="7"/>
      <c r="Z49" s="7"/>
    </row>
    <row r="50" spans="1:26" ht="15.75">
      <c r="A50" s="27"/>
      <c r="B50" s="28" t="s">
        <v>34</v>
      </c>
      <c r="C50" s="65"/>
      <c r="D50" s="65"/>
      <c r="E50" s="65"/>
      <c r="F50" s="65"/>
      <c r="G50" s="65"/>
      <c r="H50" s="65"/>
      <c r="I50" s="65"/>
      <c r="J50" s="65"/>
      <c r="K50" s="65"/>
      <c r="L50" s="66">
        <f>D50-F50</f>
        <v>0</v>
      </c>
      <c r="M50" s="28"/>
      <c r="N50" s="6"/>
      <c r="O50" s="7"/>
      <c r="P50" s="7"/>
      <c r="Q50" s="7"/>
      <c r="R50" s="7"/>
      <c r="S50" s="7"/>
      <c r="T50" s="7"/>
      <c r="U50" s="7"/>
      <c r="V50" s="7"/>
      <c r="W50" s="7"/>
      <c r="X50" s="7"/>
      <c r="Y50" s="7"/>
      <c r="Z50" s="7"/>
    </row>
    <row r="51" spans="1:26" ht="15.75">
      <c r="A51" s="27"/>
      <c r="B51" s="28"/>
      <c r="C51" s="65"/>
      <c r="D51" s="65"/>
      <c r="E51" s="65"/>
      <c r="F51" s="65"/>
      <c r="G51" s="65"/>
      <c r="H51" s="65"/>
      <c r="I51" s="65"/>
      <c r="J51" s="65"/>
      <c r="K51" s="65"/>
      <c r="L51" s="66"/>
      <c r="M51" s="28"/>
      <c r="N51" s="6"/>
      <c r="O51" s="7"/>
      <c r="P51" s="7"/>
      <c r="Q51" s="7"/>
      <c r="R51" s="7"/>
      <c r="S51" s="7"/>
      <c r="T51" s="7"/>
      <c r="U51" s="7"/>
      <c r="V51" s="7"/>
      <c r="W51" s="7"/>
      <c r="X51" s="7"/>
      <c r="Y51" s="7"/>
      <c r="Z51" s="7"/>
    </row>
    <row r="52" spans="1:26" ht="15.75">
      <c r="A52" s="27"/>
      <c r="B52" s="28" t="s">
        <v>35</v>
      </c>
      <c r="C52" s="65">
        <f>SUM(C49:C51)</f>
        <v>0</v>
      </c>
      <c r="D52" s="65">
        <f>SUM(D49:D51)</f>
        <v>0</v>
      </c>
      <c r="E52" s="65"/>
      <c r="F52" s="65">
        <f>SUM(F49:F51)</f>
        <v>0</v>
      </c>
      <c r="G52" s="65"/>
      <c r="H52" s="65">
        <f>SUM(H49:H51)</f>
        <v>0</v>
      </c>
      <c r="I52" s="65"/>
      <c r="J52" s="65">
        <f>SUM(J49:J51)</f>
        <v>0</v>
      </c>
      <c r="K52" s="65"/>
      <c r="L52" s="67">
        <f>SUM(L49:L51)</f>
        <v>0</v>
      </c>
      <c r="M52" s="28"/>
      <c r="N52" s="6"/>
      <c r="O52" s="7"/>
      <c r="P52" s="7"/>
      <c r="Q52" s="7"/>
      <c r="R52" s="7"/>
      <c r="S52" s="7"/>
      <c r="T52" s="7"/>
      <c r="U52" s="7"/>
      <c r="V52" s="7"/>
      <c r="W52" s="7"/>
      <c r="X52" s="7"/>
      <c r="Y52" s="7"/>
      <c r="Z52" s="7"/>
    </row>
    <row r="53" spans="1:26" ht="15.75">
      <c r="A53" s="27"/>
      <c r="B53" s="28"/>
      <c r="C53" s="65"/>
      <c r="D53" s="65"/>
      <c r="E53" s="65"/>
      <c r="F53" s="65"/>
      <c r="G53" s="65"/>
      <c r="H53" s="65"/>
      <c r="I53" s="65"/>
      <c r="J53" s="65"/>
      <c r="K53" s="65"/>
      <c r="L53" s="67"/>
      <c r="M53" s="28"/>
      <c r="N53" s="6"/>
      <c r="O53" s="7"/>
      <c r="P53" s="7"/>
      <c r="Q53" s="7"/>
      <c r="R53" s="7"/>
      <c r="S53" s="7"/>
      <c r="T53" s="7"/>
      <c r="U53" s="7"/>
      <c r="V53" s="7"/>
      <c r="W53" s="7"/>
      <c r="X53" s="7"/>
      <c r="Y53" s="7"/>
      <c r="Z53" s="7"/>
    </row>
    <row r="54" spans="1:26" ht="15.75">
      <c r="A54" s="8"/>
      <c r="B54" s="12" t="s">
        <v>36</v>
      </c>
      <c r="C54" s="68"/>
      <c r="D54" s="68"/>
      <c r="E54" s="68"/>
      <c r="F54" s="69"/>
      <c r="G54" s="68"/>
      <c r="H54" s="68"/>
      <c r="I54" s="68"/>
      <c r="J54" s="68"/>
      <c r="K54" s="68"/>
      <c r="L54" s="70"/>
      <c r="M54" s="10"/>
      <c r="N54" s="6"/>
      <c r="O54" s="7"/>
      <c r="P54" s="7"/>
      <c r="Q54" s="7"/>
      <c r="R54" s="7"/>
      <c r="S54" s="7"/>
      <c r="T54" s="7"/>
      <c r="U54" s="7"/>
      <c r="V54" s="7"/>
      <c r="W54" s="7"/>
      <c r="X54" s="7"/>
      <c r="Y54" s="7"/>
      <c r="Z54" s="7"/>
    </row>
    <row r="55" spans="1:26" ht="15.75">
      <c r="A55" s="8"/>
      <c r="B55" s="10"/>
      <c r="C55" s="68"/>
      <c r="D55" s="68"/>
      <c r="E55" s="68"/>
      <c r="F55" s="68"/>
      <c r="G55" s="68"/>
      <c r="H55" s="68"/>
      <c r="I55" s="68"/>
      <c r="J55" s="68"/>
      <c r="K55" s="68"/>
      <c r="L55" s="70"/>
      <c r="M55" s="10"/>
      <c r="N55" s="6"/>
      <c r="O55" s="7"/>
      <c r="P55" s="7"/>
      <c r="Q55" s="7"/>
      <c r="R55" s="7"/>
      <c r="S55" s="7"/>
      <c r="T55" s="7"/>
      <c r="U55" s="7"/>
      <c r="V55" s="7"/>
      <c r="W55" s="7"/>
      <c r="X55" s="7"/>
      <c r="Y55" s="7"/>
      <c r="Z55" s="7"/>
    </row>
    <row r="56" spans="1:26" ht="15.75">
      <c r="A56" s="27"/>
      <c r="B56" s="28" t="s">
        <v>33</v>
      </c>
      <c r="C56" s="65">
        <f>300887-C57</f>
        <v>300234</v>
      </c>
      <c r="D56" s="66">
        <v>347616</v>
      </c>
      <c r="E56" s="65"/>
      <c r="F56" s="65">
        <f>D56+H56-363757</f>
        <v>21757</v>
      </c>
      <c r="G56" s="65"/>
      <c r="H56" s="65">
        <f>14934+12145+4721+6098</f>
        <v>37898</v>
      </c>
      <c r="I56" s="65"/>
      <c r="J56" s="65"/>
      <c r="K56" s="65"/>
      <c r="L56" s="66">
        <f>D56-F56+H56-J56</f>
        <v>363757</v>
      </c>
      <c r="M56" s="28"/>
      <c r="N56" s="6"/>
      <c r="O56" s="7"/>
      <c r="P56" s="7"/>
      <c r="Q56" s="7"/>
      <c r="R56" s="7"/>
      <c r="S56" s="7"/>
      <c r="T56" s="7"/>
      <c r="U56" s="7"/>
      <c r="V56" s="7"/>
      <c r="W56" s="7"/>
      <c r="X56" s="7"/>
      <c r="Y56" s="7"/>
      <c r="Z56" s="7"/>
    </row>
    <row r="57" spans="1:26" ht="15.75">
      <c r="A57" s="27"/>
      <c r="B57" s="28" t="s">
        <v>34</v>
      </c>
      <c r="C57" s="65">
        <v>653</v>
      </c>
      <c r="D57" s="66">
        <v>8</v>
      </c>
      <c r="E57" s="65"/>
      <c r="F57" s="65">
        <v>181</v>
      </c>
      <c r="G57" s="65"/>
      <c r="H57" s="65">
        <f>97+30+32+14</f>
        <v>173</v>
      </c>
      <c r="I57" s="65"/>
      <c r="J57" s="65"/>
      <c r="K57" s="65"/>
      <c r="L57" s="66">
        <f>D57-F57+H57-J57</f>
        <v>0</v>
      </c>
      <c r="M57" s="28"/>
      <c r="N57" s="6"/>
      <c r="O57" s="7"/>
      <c r="P57" s="7"/>
      <c r="Q57" s="7"/>
      <c r="R57" s="7"/>
      <c r="S57" s="7"/>
      <c r="T57" s="7"/>
      <c r="U57" s="7"/>
      <c r="V57" s="7"/>
      <c r="W57" s="7"/>
      <c r="X57" s="7"/>
      <c r="Y57" s="7"/>
      <c r="Z57" s="7"/>
    </row>
    <row r="58" spans="1:26" ht="15.75">
      <c r="A58" s="27"/>
      <c r="B58" s="65"/>
      <c r="C58" s="65"/>
      <c r="D58" s="66"/>
      <c r="E58" s="65"/>
      <c r="F58" s="65"/>
      <c r="G58" s="65"/>
      <c r="H58" s="65"/>
      <c r="I58" s="65"/>
      <c r="J58" s="65"/>
      <c r="K58" s="65"/>
      <c r="L58" s="66"/>
      <c r="M58" s="28"/>
      <c r="N58" s="6"/>
      <c r="O58" s="7"/>
      <c r="P58" s="7"/>
      <c r="Q58" s="7"/>
      <c r="R58" s="7"/>
      <c r="S58" s="7"/>
      <c r="T58" s="7"/>
      <c r="U58" s="7"/>
      <c r="V58" s="7"/>
      <c r="W58" s="7"/>
      <c r="X58" s="7"/>
      <c r="Y58" s="7"/>
      <c r="Z58" s="7"/>
    </row>
    <row r="59" spans="1:26" ht="15.75">
      <c r="A59" s="27"/>
      <c r="B59" s="28" t="s">
        <v>35</v>
      </c>
      <c r="C59" s="65">
        <f>SUM(C56:C58)</f>
        <v>300887</v>
      </c>
      <c r="D59" s="65">
        <f>SUM(D56:D58)</f>
        <v>347624</v>
      </c>
      <c r="E59" s="65"/>
      <c r="F59" s="65">
        <f>SUM(F56:F58)</f>
        <v>21938</v>
      </c>
      <c r="G59" s="65"/>
      <c r="H59" s="65">
        <f>SUM(H56:H58)</f>
        <v>38071</v>
      </c>
      <c r="I59" s="65"/>
      <c r="J59" s="65">
        <f>SUM(J56:J58)</f>
        <v>0</v>
      </c>
      <c r="K59" s="65"/>
      <c r="L59" s="65">
        <f>SUM(L56:L58)</f>
        <v>363757</v>
      </c>
      <c r="M59" s="28"/>
      <c r="N59" s="71"/>
      <c r="O59" s="7"/>
      <c r="P59" s="7"/>
      <c r="Q59" s="7"/>
      <c r="R59" s="7"/>
      <c r="S59" s="7"/>
      <c r="T59" s="7"/>
      <c r="U59" s="7"/>
      <c r="V59" s="7"/>
      <c r="W59" s="7"/>
      <c r="X59" s="7"/>
      <c r="Y59" s="7"/>
      <c r="Z59" s="7"/>
    </row>
    <row r="60" spans="1:26" ht="15.75">
      <c r="A60" s="27"/>
      <c r="B60" s="28"/>
      <c r="C60" s="65"/>
      <c r="D60" s="67"/>
      <c r="E60" s="65"/>
      <c r="F60" s="65"/>
      <c r="G60" s="65"/>
      <c r="H60" s="65"/>
      <c r="I60" s="65"/>
      <c r="J60" s="65"/>
      <c r="K60" s="65"/>
      <c r="L60" s="67"/>
      <c r="M60" s="28"/>
      <c r="N60" s="71"/>
      <c r="O60" s="7"/>
      <c r="P60" s="7"/>
      <c r="Q60" s="7"/>
      <c r="R60" s="7"/>
      <c r="S60" s="7"/>
      <c r="T60" s="7"/>
      <c r="U60" s="7"/>
      <c r="V60" s="7"/>
      <c r="W60" s="7"/>
      <c r="X60" s="7"/>
      <c r="Y60" s="7"/>
      <c r="Z60" s="7"/>
    </row>
    <row r="61" spans="1:26" ht="15.75">
      <c r="A61" s="27"/>
      <c r="B61" s="28" t="s">
        <v>37</v>
      </c>
      <c r="C61" s="65">
        <f>-31685-6493-1315</f>
        <v>-39493</v>
      </c>
      <c r="D61" s="65">
        <v>-39493</v>
      </c>
      <c r="E61" s="65"/>
      <c r="F61" s="65"/>
      <c r="G61" s="65"/>
      <c r="H61" s="65"/>
      <c r="I61" s="65"/>
      <c r="J61" s="65"/>
      <c r="K61" s="65"/>
      <c r="L61" s="65">
        <f>D61</f>
        <v>-39493</v>
      </c>
      <c r="M61" s="28"/>
      <c r="N61" s="71"/>
      <c r="O61" s="7"/>
      <c r="P61" s="7"/>
      <c r="Q61" s="7"/>
      <c r="R61" s="7"/>
      <c r="S61" s="7"/>
      <c r="T61" s="7"/>
      <c r="U61" s="7"/>
      <c r="V61" s="7"/>
      <c r="W61" s="7"/>
      <c r="X61" s="7"/>
      <c r="Y61" s="7"/>
      <c r="Z61" s="7"/>
    </row>
    <row r="62" spans="1:26" ht="15.75">
      <c r="A62" s="27"/>
      <c r="B62" s="28" t="s">
        <v>38</v>
      </c>
      <c r="C62" s="65">
        <v>0</v>
      </c>
      <c r="D62" s="67">
        <v>0</v>
      </c>
      <c r="E62" s="65"/>
      <c r="F62" s="65"/>
      <c r="G62" s="65"/>
      <c r="H62" s="65"/>
      <c r="I62" s="65"/>
      <c r="J62" s="65"/>
      <c r="K62" s="65"/>
      <c r="L62" s="67">
        <v>0</v>
      </c>
      <c r="M62" s="28"/>
      <c r="N62" s="71"/>
      <c r="O62" s="7"/>
      <c r="P62" s="7"/>
      <c r="Q62" s="7"/>
      <c r="R62" s="7"/>
      <c r="S62" s="7"/>
      <c r="T62" s="7"/>
      <c r="U62" s="7"/>
      <c r="V62" s="7"/>
      <c r="W62" s="7"/>
      <c r="X62" s="7"/>
      <c r="Y62" s="7"/>
      <c r="Z62" s="7"/>
    </row>
    <row r="63" spans="1:26" ht="15.75">
      <c r="A63" s="27"/>
      <c r="B63" s="28" t="s">
        <v>39</v>
      </c>
      <c r="C63" s="65">
        <v>37429</v>
      </c>
      <c r="D63" s="67">
        <v>33710</v>
      </c>
      <c r="E63" s="65"/>
      <c r="F63" s="65">
        <f>F59</f>
        <v>21938</v>
      </c>
      <c r="G63" s="65"/>
      <c r="H63" s="65">
        <f>-H59</f>
        <v>-38071</v>
      </c>
      <c r="I63" s="65"/>
      <c r="J63" s="65"/>
      <c r="K63" s="65"/>
      <c r="L63" s="67">
        <f>J102</f>
        <v>23974</v>
      </c>
      <c r="M63" s="28"/>
      <c r="N63" s="71"/>
      <c r="O63" s="7"/>
      <c r="P63" s="7"/>
      <c r="Q63" s="7"/>
      <c r="R63" s="7"/>
      <c r="S63" s="7"/>
      <c r="T63" s="7"/>
      <c r="U63" s="7"/>
      <c r="V63" s="7"/>
      <c r="W63" s="7"/>
      <c r="X63" s="7"/>
      <c r="Y63" s="7"/>
      <c r="Z63" s="7"/>
    </row>
    <row r="64" spans="1:26" ht="15.75">
      <c r="A64" s="27"/>
      <c r="B64" s="28" t="s">
        <v>40</v>
      </c>
      <c r="C64" s="65">
        <v>0</v>
      </c>
      <c r="D64" s="67">
        <v>-44376</v>
      </c>
      <c r="E64" s="65"/>
      <c r="F64" s="65"/>
      <c r="G64" s="65"/>
      <c r="H64" s="65">
        <f>-J90</f>
        <v>-7021</v>
      </c>
      <c r="I64" s="65"/>
      <c r="J64" s="65"/>
      <c r="K64" s="65"/>
      <c r="L64" s="67">
        <f>-49554+6493-1315-7021</f>
        <v>-51397</v>
      </c>
      <c r="M64" s="28"/>
      <c r="N64" s="71">
        <f>L64+L61</f>
        <v>-90890</v>
      </c>
      <c r="O64" s="7"/>
      <c r="P64" s="7"/>
      <c r="Q64" s="7"/>
      <c r="R64" s="7"/>
      <c r="S64" s="7"/>
      <c r="T64" s="7"/>
      <c r="U64" s="7"/>
      <c r="V64" s="7"/>
      <c r="W64" s="7"/>
      <c r="X64" s="7"/>
      <c r="Y64" s="7"/>
      <c r="Z64" s="7"/>
    </row>
    <row r="65" spans="1:26" ht="15.75">
      <c r="A65" s="27"/>
      <c r="B65" s="28" t="s">
        <v>199</v>
      </c>
      <c r="C65" s="65">
        <v>0</v>
      </c>
      <c r="D65" s="67">
        <v>-331</v>
      </c>
      <c r="E65" s="65"/>
      <c r="F65" s="65">
        <v>-8</v>
      </c>
      <c r="G65" s="65"/>
      <c r="H65" s="65"/>
      <c r="I65" s="65"/>
      <c r="J65" s="65"/>
      <c r="K65" s="65"/>
      <c r="L65" s="67">
        <f>D65+F65</f>
        <v>-339</v>
      </c>
      <c r="M65" s="28"/>
      <c r="N65" s="6"/>
      <c r="O65" s="7"/>
      <c r="P65" s="7"/>
      <c r="Q65" s="7"/>
      <c r="R65" s="7"/>
      <c r="S65" s="7"/>
      <c r="T65" s="7"/>
      <c r="U65" s="7"/>
      <c r="V65" s="7"/>
      <c r="W65" s="7"/>
      <c r="X65" s="7"/>
      <c r="Y65" s="7"/>
      <c r="Z65" s="7"/>
    </row>
    <row r="66" spans="1:26" ht="15.75">
      <c r="A66" s="27"/>
      <c r="B66" s="28" t="s">
        <v>42</v>
      </c>
      <c r="C66" s="65">
        <v>1177</v>
      </c>
      <c r="D66" s="67">
        <v>7460</v>
      </c>
      <c r="E66" s="65"/>
      <c r="F66" s="65">
        <f>8092-7460</f>
        <v>632</v>
      </c>
      <c r="G66" s="65"/>
      <c r="H66" s="72"/>
      <c r="I66" s="65"/>
      <c r="J66" s="65"/>
      <c r="K66" s="65"/>
      <c r="L66" s="67">
        <f>F66+D66</f>
        <v>8092</v>
      </c>
      <c r="M66" s="28"/>
      <c r="N66" s="6"/>
      <c r="O66" s="7"/>
      <c r="P66" s="7"/>
      <c r="Q66" s="7"/>
      <c r="R66" s="7"/>
      <c r="S66" s="7"/>
      <c r="T66" s="7"/>
      <c r="U66" s="7"/>
      <c r="V66" s="7"/>
      <c r="W66" s="7"/>
      <c r="X66" s="7"/>
      <c r="Y66" s="7"/>
      <c r="Z66" s="7"/>
    </row>
    <row r="67" spans="1:26" ht="15.75">
      <c r="A67" s="27"/>
      <c r="B67" s="28" t="s">
        <v>82</v>
      </c>
      <c r="C67" s="65">
        <v>0</v>
      </c>
      <c r="D67" s="67">
        <v>-4594</v>
      </c>
      <c r="E67" s="65"/>
      <c r="F67" s="65"/>
      <c r="G67" s="65"/>
      <c r="H67" s="72"/>
      <c r="I67" s="65"/>
      <c r="J67" s="65"/>
      <c r="K67" s="65"/>
      <c r="L67" s="67">
        <v>-4594</v>
      </c>
      <c r="M67" s="28"/>
      <c r="N67" s="6"/>
      <c r="O67" s="7"/>
      <c r="P67" s="7"/>
      <c r="Q67" s="7"/>
      <c r="R67" s="7"/>
      <c r="S67" s="7"/>
      <c r="T67" s="7"/>
      <c r="U67" s="7"/>
      <c r="V67" s="7"/>
      <c r="W67" s="7"/>
      <c r="X67" s="7"/>
      <c r="Y67" s="7"/>
      <c r="Z67" s="7"/>
    </row>
    <row r="68" spans="1:26" ht="15.75">
      <c r="A68" s="27"/>
      <c r="B68" s="28" t="s">
        <v>15</v>
      </c>
      <c r="C68" s="67">
        <f>SUM(C59:C66)</f>
        <v>300000</v>
      </c>
      <c r="D68" s="67">
        <v>300000</v>
      </c>
      <c r="E68" s="65"/>
      <c r="F68" s="65">
        <f>F63-F66-F65</f>
        <v>21314</v>
      </c>
      <c r="G68" s="65"/>
      <c r="H68" s="65"/>
      <c r="I68" s="65"/>
      <c r="J68" s="65"/>
      <c r="K68" s="65"/>
      <c r="L68" s="67">
        <f>SUM(L59:L67)</f>
        <v>300000</v>
      </c>
      <c r="M68" s="28"/>
      <c r="N68" s="6"/>
      <c r="O68" s="7"/>
      <c r="P68" s="7"/>
      <c r="Q68" s="7"/>
      <c r="R68" s="7"/>
      <c r="S68" s="7"/>
      <c r="T68" s="7"/>
      <c r="U68" s="7"/>
      <c r="V68" s="7"/>
      <c r="W68" s="7"/>
      <c r="X68" s="7"/>
      <c r="Y68" s="7"/>
      <c r="Z68" s="7"/>
    </row>
    <row r="69" spans="1:26" ht="15.75">
      <c r="A69" s="27"/>
      <c r="B69" s="65"/>
      <c r="C69" s="65"/>
      <c r="D69" s="65"/>
      <c r="E69" s="65"/>
      <c r="F69" s="65"/>
      <c r="G69" s="65"/>
      <c r="H69" s="65"/>
      <c r="I69" s="65"/>
      <c r="J69" s="65"/>
      <c r="K69" s="65"/>
      <c r="L69" s="65"/>
      <c r="M69" s="28"/>
      <c r="N69" s="6"/>
      <c r="O69" s="7"/>
      <c r="P69" s="7"/>
      <c r="Q69" s="7"/>
      <c r="R69" s="7"/>
      <c r="S69" s="7"/>
      <c r="T69" s="7"/>
      <c r="U69" s="7"/>
      <c r="V69" s="7"/>
      <c r="W69" s="7"/>
      <c r="X69" s="7"/>
      <c r="Y69" s="7"/>
      <c r="Z69" s="7"/>
    </row>
    <row r="70" spans="1:26" ht="15.75">
      <c r="A70" s="8"/>
      <c r="B70" s="68"/>
      <c r="C70" s="10"/>
      <c r="D70" s="10"/>
      <c r="E70" s="10"/>
      <c r="F70" s="10"/>
      <c r="G70" s="10"/>
      <c r="H70" s="10"/>
      <c r="I70" s="10"/>
      <c r="J70" s="21"/>
      <c r="K70" s="10"/>
      <c r="L70" s="21"/>
      <c r="M70" s="10"/>
      <c r="N70" s="6"/>
      <c r="O70" s="7"/>
      <c r="P70" s="7"/>
      <c r="Q70" s="7"/>
      <c r="R70" s="7"/>
      <c r="S70" s="7"/>
      <c r="T70" s="7"/>
      <c r="U70" s="7"/>
      <c r="V70" s="7"/>
      <c r="W70" s="7"/>
      <c r="X70" s="7"/>
      <c r="Y70" s="7"/>
      <c r="Z70" s="7"/>
    </row>
    <row r="71" spans="1:26" ht="15.75">
      <c r="A71" s="8"/>
      <c r="B71" s="60" t="s">
        <v>43</v>
      </c>
      <c r="C71" s="17"/>
      <c r="D71" s="17"/>
      <c r="E71" s="17"/>
      <c r="F71" s="17"/>
      <c r="G71" s="17"/>
      <c r="H71" s="17"/>
      <c r="I71" s="20"/>
      <c r="J71" s="20" t="s">
        <v>176</v>
      </c>
      <c r="K71" s="20"/>
      <c r="L71" s="20" t="s">
        <v>191</v>
      </c>
      <c r="M71" s="17"/>
      <c r="N71" s="6"/>
      <c r="O71" s="7"/>
      <c r="P71" s="7"/>
      <c r="Q71" s="7"/>
      <c r="R71" s="7"/>
      <c r="S71" s="7"/>
      <c r="T71" s="7"/>
      <c r="U71" s="7"/>
      <c r="V71" s="7"/>
      <c r="W71" s="7"/>
      <c r="X71" s="7"/>
      <c r="Y71" s="7"/>
      <c r="Z71" s="7"/>
    </row>
    <row r="72" spans="1:26" ht="15.75">
      <c r="A72" s="27"/>
      <c r="B72" s="28" t="s">
        <v>44</v>
      </c>
      <c r="C72" s="28"/>
      <c r="D72" s="28"/>
      <c r="E72" s="28"/>
      <c r="F72" s="28"/>
      <c r="G72" s="28"/>
      <c r="H72" s="28"/>
      <c r="I72" s="28"/>
      <c r="J72" s="65">
        <f>D63</f>
        <v>33710</v>
      </c>
      <c r="K72" s="28"/>
      <c r="L72" s="66">
        <v>0</v>
      </c>
      <c r="M72" s="28"/>
      <c r="N72" s="6"/>
      <c r="O72" s="7"/>
      <c r="P72" s="7"/>
      <c r="Q72" s="7"/>
      <c r="R72" s="7"/>
      <c r="S72" s="7"/>
      <c r="T72" s="7"/>
      <c r="U72" s="7"/>
      <c r="V72" s="7"/>
      <c r="W72" s="7"/>
      <c r="X72" s="7"/>
      <c r="Y72" s="7"/>
      <c r="Z72" s="7"/>
    </row>
    <row r="73" spans="1:26" ht="15.75">
      <c r="A73" s="27"/>
      <c r="B73" s="28" t="s">
        <v>45</v>
      </c>
      <c r="C73" s="52"/>
      <c r="D73" s="73"/>
      <c r="E73" s="28"/>
      <c r="F73" s="28"/>
      <c r="G73" s="28"/>
      <c r="H73" s="28"/>
      <c r="I73" s="28"/>
      <c r="J73" s="65">
        <f>F68-F57</f>
        <v>21133</v>
      </c>
      <c r="K73" s="28"/>
      <c r="L73" s="66"/>
      <c r="M73" s="28"/>
      <c r="N73" s="6"/>
      <c r="O73" s="7"/>
      <c r="P73" s="7"/>
      <c r="Q73" s="7"/>
      <c r="R73" s="7"/>
      <c r="S73" s="7"/>
      <c r="T73" s="7"/>
      <c r="U73" s="7"/>
      <c r="V73" s="7"/>
      <c r="W73" s="7"/>
      <c r="X73" s="7"/>
      <c r="Y73" s="7"/>
      <c r="Z73" s="7"/>
    </row>
    <row r="74" spans="1:26" ht="15.75">
      <c r="A74" s="27"/>
      <c r="B74" s="28" t="s">
        <v>46</v>
      </c>
      <c r="C74" s="28"/>
      <c r="D74" s="28"/>
      <c r="E74" s="28"/>
      <c r="F74" s="28"/>
      <c r="G74" s="28"/>
      <c r="H74" s="28"/>
      <c r="I74" s="28"/>
      <c r="J74" s="65"/>
      <c r="K74" s="28"/>
      <c r="L74" s="66">
        <f>12405+53+510+178</f>
        <v>13146</v>
      </c>
      <c r="M74" s="28"/>
      <c r="N74" s="6"/>
      <c r="O74" s="7"/>
      <c r="P74" s="7"/>
      <c r="Q74" s="7"/>
      <c r="R74" s="7"/>
      <c r="S74" s="7"/>
      <c r="T74" s="7"/>
      <c r="U74" s="7"/>
      <c r="V74" s="7"/>
      <c r="W74" s="7"/>
      <c r="X74" s="7"/>
      <c r="Y74" s="7"/>
      <c r="Z74" s="7"/>
    </row>
    <row r="75" spans="1:26" ht="15.75">
      <c r="A75" s="27"/>
      <c r="B75" s="28" t="s">
        <v>47</v>
      </c>
      <c r="C75" s="28"/>
      <c r="D75" s="28"/>
      <c r="E75" s="28"/>
      <c r="F75" s="28"/>
      <c r="G75" s="28"/>
      <c r="H75" s="28"/>
      <c r="I75" s="28"/>
      <c r="J75" s="65"/>
      <c r="K75" s="28"/>
      <c r="L75" s="66">
        <v>0</v>
      </c>
      <c r="M75" s="28"/>
      <c r="N75" s="6"/>
      <c r="O75" s="7"/>
      <c r="P75" s="7"/>
      <c r="Q75" s="7"/>
      <c r="R75" s="7"/>
      <c r="S75" s="7"/>
      <c r="T75" s="7"/>
      <c r="U75" s="7"/>
      <c r="V75" s="7"/>
      <c r="W75" s="7"/>
      <c r="X75" s="7"/>
      <c r="Y75" s="7"/>
      <c r="Z75" s="7"/>
    </row>
    <row r="76" spans="1:26" ht="15.75">
      <c r="A76" s="27"/>
      <c r="B76" s="28" t="s">
        <v>48</v>
      </c>
      <c r="C76" s="28"/>
      <c r="D76" s="28"/>
      <c r="E76" s="28"/>
      <c r="F76" s="28"/>
      <c r="G76" s="28"/>
      <c r="H76" s="28"/>
      <c r="I76" s="28"/>
      <c r="J76" s="65">
        <f>SUM(J72:J75)</f>
        <v>54843</v>
      </c>
      <c r="K76" s="28"/>
      <c r="L76" s="67">
        <f>SUM(L72:L75)</f>
        <v>13146</v>
      </c>
      <c r="M76" s="28"/>
      <c r="N76" s="6"/>
      <c r="O76" s="7"/>
      <c r="P76" s="7"/>
      <c r="Q76" s="7"/>
      <c r="R76" s="7"/>
      <c r="S76" s="7"/>
      <c r="T76" s="7"/>
      <c r="U76" s="7"/>
      <c r="V76" s="7"/>
      <c r="W76" s="7"/>
      <c r="X76" s="7"/>
      <c r="Y76" s="7"/>
      <c r="Z76" s="7"/>
    </row>
    <row r="77" spans="1:26" ht="15.75">
      <c r="A77" s="27"/>
      <c r="B77" s="28" t="s">
        <v>49</v>
      </c>
      <c r="C77" s="28"/>
      <c r="D77" s="28"/>
      <c r="E77" s="28"/>
      <c r="F77" s="28"/>
      <c r="G77" s="28"/>
      <c r="H77" s="28"/>
      <c r="I77" s="28"/>
      <c r="J77" s="65">
        <f>F57</f>
        <v>181</v>
      </c>
      <c r="K77" s="28"/>
      <c r="L77" s="66">
        <f>-J77</f>
        <v>-181</v>
      </c>
      <c r="M77" s="28"/>
      <c r="N77" s="6"/>
      <c r="O77" s="7"/>
      <c r="P77" s="7"/>
      <c r="Q77" s="7"/>
      <c r="R77" s="7"/>
      <c r="S77" s="7"/>
      <c r="T77" s="7"/>
      <c r="U77" s="7"/>
      <c r="V77" s="7"/>
      <c r="W77" s="7"/>
      <c r="X77" s="7"/>
      <c r="Y77" s="7"/>
      <c r="Z77" s="7"/>
    </row>
    <row r="78" spans="1:26" ht="15.75">
      <c r="A78" s="27"/>
      <c r="B78" s="28" t="s">
        <v>50</v>
      </c>
      <c r="C78" s="28"/>
      <c r="D78" s="28"/>
      <c r="E78" s="28"/>
      <c r="F78" s="28"/>
      <c r="G78" s="28"/>
      <c r="H78" s="28"/>
      <c r="I78" s="28"/>
      <c r="J78" s="65">
        <f>J76+J77</f>
        <v>55024</v>
      </c>
      <c r="K78" s="28"/>
      <c r="L78" s="67">
        <f>L76+L77</f>
        <v>12965</v>
      </c>
      <c r="M78" s="28"/>
      <c r="N78" s="6"/>
      <c r="O78" s="7"/>
      <c r="P78" s="7"/>
      <c r="Q78" s="7"/>
      <c r="R78" s="7"/>
      <c r="S78" s="7"/>
      <c r="T78" s="7"/>
      <c r="U78" s="7"/>
      <c r="V78" s="7"/>
      <c r="W78" s="7"/>
      <c r="X78" s="7"/>
      <c r="Y78" s="7"/>
      <c r="Z78" s="7"/>
    </row>
    <row r="79" spans="1:26" ht="15.75">
      <c r="A79" s="27"/>
      <c r="B79" s="74" t="s">
        <v>51</v>
      </c>
      <c r="C79" s="75"/>
      <c r="D79" s="28"/>
      <c r="E79" s="28"/>
      <c r="F79" s="28"/>
      <c r="G79" s="28"/>
      <c r="H79" s="28"/>
      <c r="I79" s="28"/>
      <c r="J79" s="65"/>
      <c r="K79" s="28"/>
      <c r="L79" s="66"/>
      <c r="M79" s="28"/>
      <c r="N79" s="6"/>
      <c r="O79" s="7"/>
      <c r="P79" s="7"/>
      <c r="Q79" s="7"/>
      <c r="R79" s="7"/>
      <c r="S79" s="7"/>
      <c r="T79" s="7"/>
      <c r="U79" s="7"/>
      <c r="V79" s="7"/>
      <c r="W79" s="7"/>
      <c r="X79" s="7"/>
      <c r="Y79" s="7"/>
      <c r="Z79" s="7"/>
    </row>
    <row r="80" spans="1:26" ht="15.75">
      <c r="A80" s="27">
        <v>1</v>
      </c>
      <c r="B80" s="28" t="s">
        <v>52</v>
      </c>
      <c r="C80" s="28"/>
      <c r="D80" s="28"/>
      <c r="E80" s="28"/>
      <c r="F80" s="28"/>
      <c r="G80" s="28"/>
      <c r="H80" s="28"/>
      <c r="I80" s="28"/>
      <c r="J80" s="28"/>
      <c r="K80" s="28"/>
      <c r="L80" s="66">
        <v>0</v>
      </c>
      <c r="M80" s="28"/>
      <c r="N80" s="6"/>
      <c r="O80" s="7"/>
      <c r="P80" s="7"/>
      <c r="Q80" s="7"/>
      <c r="R80" s="7"/>
      <c r="S80" s="7"/>
      <c r="T80" s="7"/>
      <c r="U80" s="7"/>
      <c r="V80" s="7"/>
      <c r="W80" s="7"/>
      <c r="X80" s="7"/>
      <c r="Y80" s="7"/>
      <c r="Z80" s="7"/>
    </row>
    <row r="81" spans="1:26" ht="15.75">
      <c r="A81" s="27">
        <v>2</v>
      </c>
      <c r="B81" s="28" t="s">
        <v>53</v>
      </c>
      <c r="C81" s="28"/>
      <c r="D81" s="28"/>
      <c r="E81" s="28"/>
      <c r="F81" s="28"/>
      <c r="G81" s="28"/>
      <c r="H81" s="28"/>
      <c r="I81" s="28"/>
      <c r="J81" s="28"/>
      <c r="K81" s="28"/>
      <c r="L81" s="66">
        <v>-5</v>
      </c>
      <c r="M81" s="28"/>
      <c r="N81" s="6"/>
      <c r="O81" s="7"/>
      <c r="P81" s="7"/>
      <c r="Q81" s="7"/>
      <c r="R81" s="7"/>
      <c r="S81" s="7"/>
      <c r="T81" s="7"/>
      <c r="U81" s="7"/>
      <c r="V81" s="7"/>
      <c r="W81" s="7"/>
      <c r="X81" s="7"/>
      <c r="Y81" s="7"/>
      <c r="Z81" s="7"/>
    </row>
    <row r="82" spans="1:26" ht="15.75">
      <c r="A82" s="27">
        <v>3</v>
      </c>
      <c r="B82" s="28" t="s">
        <v>54</v>
      </c>
      <c r="C82" s="28"/>
      <c r="D82" s="28"/>
      <c r="E82" s="28"/>
      <c r="F82" s="28"/>
      <c r="G82" s="28"/>
      <c r="H82" s="28"/>
      <c r="I82" s="28"/>
      <c r="J82" s="28"/>
      <c r="K82" s="28"/>
      <c r="L82" s="66">
        <v>-867</v>
      </c>
      <c r="M82" s="28"/>
      <c r="N82" s="6"/>
      <c r="O82" s="7"/>
      <c r="P82" s="7"/>
      <c r="Q82" s="7"/>
      <c r="R82" s="7"/>
      <c r="S82" s="7"/>
      <c r="T82" s="7"/>
      <c r="U82" s="7"/>
      <c r="V82" s="7"/>
      <c r="W82" s="7"/>
      <c r="X82" s="7"/>
      <c r="Y82" s="7"/>
      <c r="Z82" s="7"/>
    </row>
    <row r="83" spans="1:26" ht="15.75">
      <c r="A83" s="27">
        <v>4</v>
      </c>
      <c r="B83" s="28" t="s">
        <v>55</v>
      </c>
      <c r="C83" s="28"/>
      <c r="D83" s="28"/>
      <c r="E83" s="28"/>
      <c r="F83" s="28"/>
      <c r="G83" s="28"/>
      <c r="H83" s="28"/>
      <c r="I83" s="28"/>
      <c r="J83" s="28"/>
      <c r="K83" s="28"/>
      <c r="L83" s="66">
        <v>-623</v>
      </c>
      <c r="M83" s="28"/>
      <c r="N83" s="6"/>
      <c r="O83" s="7"/>
      <c r="P83" s="7"/>
      <c r="Q83" s="7"/>
      <c r="R83" s="7"/>
      <c r="S83" s="7"/>
      <c r="T83" s="7"/>
      <c r="U83" s="7"/>
      <c r="V83" s="7"/>
      <c r="W83" s="7"/>
      <c r="X83" s="7"/>
      <c r="Y83" s="7"/>
      <c r="Z83" s="7"/>
    </row>
    <row r="84" spans="1:26" ht="15.75">
      <c r="A84" s="27">
        <v>5</v>
      </c>
      <c r="B84" s="28" t="s">
        <v>56</v>
      </c>
      <c r="C84" s="28"/>
      <c r="D84" s="28"/>
      <c r="E84" s="28"/>
      <c r="F84" s="28"/>
      <c r="G84" s="28"/>
      <c r="H84" s="28"/>
      <c r="I84" s="28"/>
      <c r="J84" s="28"/>
      <c r="K84" s="28"/>
      <c r="L84" s="66">
        <v>-3016</v>
      </c>
      <c r="M84" s="28"/>
      <c r="N84" s="6"/>
      <c r="O84" s="7"/>
      <c r="P84" s="7"/>
      <c r="Q84" s="7"/>
      <c r="R84" s="7"/>
      <c r="S84" s="7"/>
      <c r="T84" s="7"/>
      <c r="U84" s="7"/>
      <c r="V84" s="7"/>
      <c r="W84" s="7"/>
      <c r="X84" s="7"/>
      <c r="Y84" s="7"/>
      <c r="Z84" s="7"/>
    </row>
    <row r="85" spans="1:26" ht="15.75">
      <c r="A85" s="27">
        <v>6</v>
      </c>
      <c r="B85" s="28" t="s">
        <v>57</v>
      </c>
      <c r="C85" s="28"/>
      <c r="D85" s="28"/>
      <c r="E85" s="28"/>
      <c r="F85" s="28"/>
      <c r="G85" s="28"/>
      <c r="H85" s="28"/>
      <c r="I85" s="28"/>
      <c r="J85" s="28"/>
      <c r="K85" s="28"/>
      <c r="L85" s="66">
        <v>-25</v>
      </c>
      <c r="M85" s="28"/>
      <c r="N85" s="6"/>
      <c r="O85" s="7"/>
      <c r="P85" s="7"/>
      <c r="Q85" s="7"/>
      <c r="R85" s="7"/>
      <c r="S85" s="7"/>
      <c r="T85" s="7"/>
      <c r="U85" s="7"/>
      <c r="V85" s="7"/>
      <c r="W85" s="7"/>
      <c r="X85" s="7"/>
      <c r="Y85" s="7"/>
      <c r="Z85" s="7"/>
    </row>
    <row r="86" spans="1:26" ht="15.75">
      <c r="A86" s="27">
        <v>7</v>
      </c>
      <c r="B86" s="28" t="s">
        <v>58</v>
      </c>
      <c r="C86" s="28"/>
      <c r="D86" s="28"/>
      <c r="E86" s="28"/>
      <c r="F86" s="28"/>
      <c r="G86" s="28"/>
      <c r="H86" s="28"/>
      <c r="I86" s="28"/>
      <c r="J86" s="28"/>
      <c r="K86" s="28"/>
      <c r="L86" s="66">
        <v>-1066</v>
      </c>
      <c r="M86" s="28"/>
      <c r="N86" s="6"/>
      <c r="O86" s="7"/>
      <c r="P86" s="7"/>
      <c r="Q86" s="7"/>
      <c r="R86" s="7"/>
      <c r="S86" s="7"/>
      <c r="T86" s="7"/>
      <c r="U86" s="7"/>
      <c r="V86" s="7"/>
      <c r="W86" s="7"/>
      <c r="X86" s="7"/>
      <c r="Y86" s="7"/>
      <c r="Z86" s="7"/>
    </row>
    <row r="87" spans="1:26" ht="15.75">
      <c r="A87" s="27">
        <v>8</v>
      </c>
      <c r="B87" s="28" t="s">
        <v>59</v>
      </c>
      <c r="C87" s="28"/>
      <c r="D87" s="28"/>
      <c r="E87" s="28"/>
      <c r="F87" s="28"/>
      <c r="G87" s="28"/>
      <c r="H87" s="28"/>
      <c r="I87" s="28"/>
      <c r="J87" s="28"/>
      <c r="K87" s="28"/>
      <c r="L87" s="66">
        <v>-342</v>
      </c>
      <c r="M87" s="28"/>
      <c r="N87" s="6"/>
      <c r="O87" s="7"/>
      <c r="P87" s="7"/>
      <c r="Q87" s="7"/>
      <c r="R87" s="7"/>
      <c r="S87" s="7"/>
      <c r="T87" s="7"/>
      <c r="U87" s="7"/>
      <c r="V87" s="7"/>
      <c r="W87" s="7"/>
      <c r="X87" s="7"/>
      <c r="Y87" s="7"/>
      <c r="Z87" s="7"/>
    </row>
    <row r="88" spans="1:26" ht="15.75">
      <c r="A88" s="27">
        <v>9</v>
      </c>
      <c r="B88" s="28" t="s">
        <v>60</v>
      </c>
      <c r="C88" s="28"/>
      <c r="D88" s="28"/>
      <c r="E88" s="28"/>
      <c r="F88" s="28"/>
      <c r="G88" s="28"/>
      <c r="H88" s="28"/>
      <c r="I88" s="28"/>
      <c r="J88" s="28"/>
      <c r="K88" s="28"/>
      <c r="L88" s="66">
        <v>0</v>
      </c>
      <c r="M88" s="28"/>
      <c r="N88" s="6"/>
      <c r="O88" s="7"/>
      <c r="P88" s="7"/>
      <c r="Q88" s="7"/>
      <c r="R88" s="7"/>
      <c r="S88" s="7"/>
      <c r="T88" s="7"/>
      <c r="U88" s="7"/>
      <c r="V88" s="7"/>
      <c r="W88" s="7"/>
      <c r="X88" s="7"/>
      <c r="Y88" s="7"/>
      <c r="Z88" s="7"/>
    </row>
    <row r="89" spans="1:26" ht="15.75">
      <c r="A89" s="27">
        <v>10</v>
      </c>
      <c r="B89" s="28" t="s">
        <v>61</v>
      </c>
      <c r="C89" s="28"/>
      <c r="D89" s="28"/>
      <c r="E89" s="28"/>
      <c r="F89" s="28"/>
      <c r="G89" s="28"/>
      <c r="H89" s="28"/>
      <c r="I89" s="28"/>
      <c r="J89" s="28"/>
      <c r="K89" s="28"/>
      <c r="L89" s="66">
        <v>0</v>
      </c>
      <c r="M89" s="28"/>
      <c r="N89" s="6"/>
      <c r="O89" s="7"/>
      <c r="P89" s="7"/>
      <c r="Q89" s="7"/>
      <c r="R89" s="7"/>
      <c r="S89" s="7"/>
      <c r="T89" s="7"/>
      <c r="U89" s="7"/>
      <c r="V89" s="7"/>
      <c r="W89" s="7"/>
      <c r="X89" s="7"/>
      <c r="Y89" s="7"/>
      <c r="Z89" s="7"/>
    </row>
    <row r="90" spans="1:26" ht="15.75">
      <c r="A90" s="27">
        <v>11</v>
      </c>
      <c r="B90" s="28" t="s">
        <v>62</v>
      </c>
      <c r="C90" s="28"/>
      <c r="D90" s="28"/>
      <c r="E90" s="28"/>
      <c r="F90" s="28"/>
      <c r="G90" s="28"/>
      <c r="H90" s="28"/>
      <c r="I90" s="28"/>
      <c r="J90" s="65">
        <f>-L90</f>
        <v>7021</v>
      </c>
      <c r="K90" s="28"/>
      <c r="L90" s="66">
        <f>L64-D64</f>
        <v>-7021</v>
      </c>
      <c r="M90" s="28"/>
      <c r="N90" s="6"/>
      <c r="O90" s="7"/>
      <c r="P90" s="7"/>
      <c r="Q90" s="7"/>
      <c r="R90" s="7"/>
      <c r="S90" s="7"/>
      <c r="T90" s="7"/>
      <c r="U90" s="7"/>
      <c r="V90" s="7"/>
      <c r="W90" s="7"/>
      <c r="X90" s="7"/>
      <c r="Y90" s="7"/>
      <c r="Z90" s="7"/>
    </row>
    <row r="91" spans="1:26" ht="15.75">
      <c r="A91" s="27">
        <v>12</v>
      </c>
      <c r="B91" s="28" t="s">
        <v>38</v>
      </c>
      <c r="C91" s="28"/>
      <c r="D91" s="28"/>
      <c r="E91" s="28"/>
      <c r="F91" s="28"/>
      <c r="G91" s="28"/>
      <c r="H91" s="28"/>
      <c r="I91" s="28"/>
      <c r="J91" s="28"/>
      <c r="K91" s="28"/>
      <c r="L91" s="66">
        <v>0</v>
      </c>
      <c r="M91" s="28"/>
      <c r="N91" s="6"/>
      <c r="O91" s="7"/>
      <c r="P91" s="7"/>
      <c r="Q91" s="7"/>
      <c r="R91" s="7"/>
      <c r="S91" s="7"/>
      <c r="T91" s="7"/>
      <c r="U91" s="7"/>
      <c r="V91" s="7"/>
      <c r="W91" s="7"/>
      <c r="X91" s="7"/>
      <c r="Y91" s="7"/>
      <c r="Z91" s="7"/>
    </row>
    <row r="92" spans="1:26" ht="15.75">
      <c r="A92" s="27">
        <v>15</v>
      </c>
      <c r="B92" s="28" t="s">
        <v>200</v>
      </c>
      <c r="C92" s="28"/>
      <c r="D92" s="28"/>
      <c r="E92" s="28"/>
      <c r="F92" s="28"/>
      <c r="G92" s="28"/>
      <c r="H92" s="28"/>
      <c r="I92" s="28"/>
      <c r="J92" s="28"/>
      <c r="K92" s="28"/>
      <c r="L92" s="66">
        <f>SUM(L78:L90)*-1</f>
        <v>0</v>
      </c>
      <c r="M92" s="28"/>
      <c r="N92" s="71"/>
      <c r="O92" s="7"/>
      <c r="P92" s="7"/>
      <c r="Q92" s="7"/>
      <c r="R92" s="7"/>
      <c r="S92" s="7"/>
      <c r="T92" s="7"/>
      <c r="U92" s="7"/>
      <c r="V92" s="7"/>
      <c r="W92" s="7"/>
      <c r="X92" s="7"/>
      <c r="Y92" s="7"/>
      <c r="Z92" s="7"/>
    </row>
    <row r="93" spans="1:26" ht="15.75">
      <c r="A93" s="27"/>
      <c r="B93" s="74" t="s">
        <v>64</v>
      </c>
      <c r="C93" s="75"/>
      <c r="D93" s="28"/>
      <c r="E93" s="28"/>
      <c r="F93" s="28"/>
      <c r="G93" s="28"/>
      <c r="H93" s="28"/>
      <c r="I93" s="28"/>
      <c r="J93" s="28"/>
      <c r="K93" s="28"/>
      <c r="L93" s="76"/>
      <c r="M93" s="28"/>
      <c r="N93" s="6"/>
      <c r="O93" s="7"/>
      <c r="P93" s="7"/>
      <c r="Q93" s="7"/>
      <c r="R93" s="7"/>
      <c r="S93" s="7"/>
      <c r="T93" s="7"/>
      <c r="U93" s="7"/>
      <c r="V93" s="7"/>
      <c r="W93" s="7"/>
      <c r="X93" s="7"/>
      <c r="Y93" s="7"/>
      <c r="Z93" s="7"/>
    </row>
    <row r="94" spans="1:26" ht="15.75">
      <c r="A94" s="77"/>
      <c r="B94" s="28" t="s">
        <v>65</v>
      </c>
      <c r="C94" s="75"/>
      <c r="D94" s="28"/>
      <c r="E94" s="28"/>
      <c r="F94" s="28"/>
      <c r="G94" s="28"/>
      <c r="H94" s="28"/>
      <c r="I94" s="28"/>
      <c r="J94" s="65">
        <f>-H59</f>
        <v>-38071</v>
      </c>
      <c r="K94" s="28"/>
      <c r="L94" s="76"/>
      <c r="M94" s="28"/>
      <c r="N94" s="6"/>
      <c r="O94" s="7"/>
      <c r="P94" s="7"/>
      <c r="Q94" s="7"/>
      <c r="R94" s="7"/>
      <c r="S94" s="7"/>
      <c r="T94" s="7"/>
      <c r="U94" s="7"/>
      <c r="V94" s="7"/>
      <c r="W94" s="7"/>
      <c r="X94" s="7"/>
      <c r="Y94" s="7"/>
      <c r="Z94" s="7"/>
    </row>
    <row r="95" spans="1:26" ht="15.75">
      <c r="A95" s="27"/>
      <c r="B95" s="28" t="s">
        <v>66</v>
      </c>
      <c r="C95" s="75"/>
      <c r="D95" s="28"/>
      <c r="E95" s="28"/>
      <c r="F95" s="28"/>
      <c r="G95" s="28"/>
      <c r="H95" s="28"/>
      <c r="I95" s="28"/>
      <c r="J95" s="65">
        <v>0</v>
      </c>
      <c r="K95" s="65"/>
      <c r="L95" s="66"/>
      <c r="M95" s="28"/>
      <c r="N95" s="6"/>
      <c r="O95" s="7"/>
      <c r="P95" s="7"/>
      <c r="Q95" s="7"/>
      <c r="R95" s="7"/>
      <c r="S95" s="7"/>
      <c r="T95" s="7"/>
      <c r="U95" s="7"/>
      <c r="V95" s="7"/>
      <c r="W95" s="7"/>
      <c r="X95" s="7"/>
      <c r="Y95" s="7"/>
      <c r="Z95" s="7"/>
    </row>
    <row r="96" spans="1:26" ht="15.75">
      <c r="A96" s="27"/>
      <c r="B96" s="28" t="s">
        <v>67</v>
      </c>
      <c r="C96" s="28"/>
      <c r="D96" s="28"/>
      <c r="E96" s="28"/>
      <c r="F96" s="28"/>
      <c r="G96" s="28"/>
      <c r="H96" s="28"/>
      <c r="I96" s="28"/>
      <c r="J96" s="65">
        <v>0</v>
      </c>
      <c r="K96" s="65"/>
      <c r="L96" s="66"/>
      <c r="M96" s="28"/>
      <c r="N96" s="6"/>
      <c r="O96" s="7"/>
      <c r="P96" s="7"/>
      <c r="Q96" s="7"/>
      <c r="R96" s="7"/>
      <c r="S96" s="7"/>
      <c r="T96" s="7"/>
      <c r="U96" s="7"/>
      <c r="V96" s="7"/>
      <c r="W96" s="7"/>
      <c r="X96" s="7"/>
      <c r="Y96" s="7"/>
      <c r="Z96" s="7"/>
    </row>
    <row r="97" spans="1:26" ht="15.75">
      <c r="A97" s="27"/>
      <c r="B97" s="28" t="s">
        <v>68</v>
      </c>
      <c r="C97" s="28"/>
      <c r="D97" s="28"/>
      <c r="E97" s="28"/>
      <c r="F97" s="28"/>
      <c r="G97" s="28"/>
      <c r="H97" s="28"/>
      <c r="I97" s="28"/>
      <c r="J97" s="65">
        <v>0</v>
      </c>
      <c r="K97" s="65"/>
      <c r="L97" s="66"/>
      <c r="M97" s="28"/>
      <c r="N97" s="6"/>
      <c r="O97" s="7"/>
      <c r="P97" s="7"/>
      <c r="Q97" s="7"/>
      <c r="R97" s="7"/>
      <c r="S97" s="7"/>
      <c r="T97" s="7"/>
      <c r="U97" s="7"/>
      <c r="V97" s="7"/>
      <c r="W97" s="7"/>
      <c r="X97" s="7"/>
      <c r="Y97" s="7"/>
      <c r="Z97" s="7"/>
    </row>
    <row r="98" spans="1:26" ht="15.75">
      <c r="A98" s="27"/>
      <c r="B98" s="28" t="s">
        <v>69</v>
      </c>
      <c r="C98" s="28"/>
      <c r="D98" s="28"/>
      <c r="E98" s="28"/>
      <c r="F98" s="28"/>
      <c r="G98" s="28"/>
      <c r="H98" s="28"/>
      <c r="I98" s="28"/>
      <c r="J98" s="65">
        <v>0</v>
      </c>
      <c r="K98" s="65"/>
      <c r="L98" s="66"/>
      <c r="M98" s="28"/>
      <c r="N98" s="6"/>
      <c r="O98" s="7"/>
      <c r="P98" s="7"/>
      <c r="Q98" s="7"/>
      <c r="R98" s="7"/>
      <c r="S98" s="7"/>
      <c r="T98" s="7"/>
      <c r="U98" s="7"/>
      <c r="V98" s="7"/>
      <c r="W98" s="7"/>
      <c r="X98" s="7"/>
      <c r="Y98" s="7"/>
      <c r="Z98" s="7"/>
    </row>
    <row r="99" spans="1:26" ht="15.75">
      <c r="A99" s="27"/>
      <c r="B99" s="28" t="s">
        <v>70</v>
      </c>
      <c r="C99" s="28"/>
      <c r="D99" s="28"/>
      <c r="E99" s="28"/>
      <c r="F99" s="28"/>
      <c r="G99" s="28"/>
      <c r="H99" s="28"/>
      <c r="I99" s="28"/>
      <c r="J99" s="65">
        <v>0</v>
      </c>
      <c r="K99" s="65"/>
      <c r="L99" s="66"/>
      <c r="M99" s="28"/>
      <c r="N99" s="6"/>
      <c r="O99" s="7"/>
      <c r="P99" s="7"/>
      <c r="Q99" s="7"/>
      <c r="R99" s="7"/>
      <c r="S99" s="7"/>
      <c r="T99" s="7"/>
      <c r="U99" s="7"/>
      <c r="V99" s="7"/>
      <c r="W99" s="7"/>
      <c r="X99" s="7"/>
      <c r="Y99" s="7"/>
      <c r="Z99" s="7"/>
    </row>
    <row r="100" spans="1:26" ht="15.75">
      <c r="A100" s="27"/>
      <c r="B100" s="28" t="s">
        <v>71</v>
      </c>
      <c r="C100" s="28"/>
      <c r="D100" s="28"/>
      <c r="E100" s="28"/>
      <c r="F100" s="28"/>
      <c r="G100" s="28"/>
      <c r="H100" s="28"/>
      <c r="I100" s="28"/>
      <c r="J100" s="65">
        <v>0</v>
      </c>
      <c r="K100" s="65"/>
      <c r="L100" s="66"/>
      <c r="M100" s="28"/>
      <c r="N100" s="6"/>
      <c r="O100" s="7"/>
      <c r="P100" s="7"/>
      <c r="Q100" s="7"/>
      <c r="R100" s="7"/>
      <c r="S100" s="7"/>
      <c r="T100" s="7"/>
      <c r="U100" s="7"/>
      <c r="V100" s="7"/>
      <c r="W100" s="7"/>
      <c r="X100" s="7"/>
      <c r="Y100" s="7"/>
      <c r="Z100" s="7"/>
    </row>
    <row r="101" spans="1:26" ht="15.75">
      <c r="A101" s="27"/>
      <c r="B101" s="28" t="s">
        <v>72</v>
      </c>
      <c r="C101" s="28"/>
      <c r="D101" s="28"/>
      <c r="E101" s="28"/>
      <c r="F101" s="28"/>
      <c r="G101" s="28"/>
      <c r="H101" s="28"/>
      <c r="I101" s="28"/>
      <c r="J101" s="65">
        <f>SUM(J94:J100)</f>
        <v>-38071</v>
      </c>
      <c r="K101" s="65"/>
      <c r="L101" s="65">
        <f>SUM(L79:L99)</f>
        <v>-12965</v>
      </c>
      <c r="M101" s="28"/>
      <c r="N101" s="6"/>
      <c r="O101" s="7"/>
      <c r="P101" s="7"/>
      <c r="Q101" s="7"/>
      <c r="R101" s="7"/>
      <c r="S101" s="7"/>
      <c r="T101" s="7"/>
      <c r="U101" s="7"/>
      <c r="V101" s="7"/>
      <c r="W101" s="7"/>
      <c r="X101" s="7"/>
      <c r="Y101" s="7"/>
      <c r="Z101" s="7"/>
    </row>
    <row r="102" spans="1:26" ht="15.75">
      <c r="A102" s="27"/>
      <c r="B102" s="28" t="s">
        <v>73</v>
      </c>
      <c r="C102" s="28"/>
      <c r="D102" s="28"/>
      <c r="E102" s="28"/>
      <c r="F102" s="28"/>
      <c r="G102" s="28"/>
      <c r="H102" s="28"/>
      <c r="I102" s="28"/>
      <c r="J102" s="65">
        <f>SUM(J78:J94)</f>
        <v>23974</v>
      </c>
      <c r="K102" s="65"/>
      <c r="L102" s="65">
        <f>L78+L101</f>
        <v>0</v>
      </c>
      <c r="M102" s="28"/>
      <c r="N102" s="6"/>
      <c r="O102" s="7"/>
      <c r="P102" s="7"/>
      <c r="Q102" s="7"/>
      <c r="R102" s="7"/>
      <c r="S102" s="7"/>
      <c r="T102" s="7"/>
      <c r="U102" s="7"/>
      <c r="V102" s="7"/>
      <c r="W102" s="7"/>
      <c r="X102" s="7"/>
      <c r="Y102" s="7"/>
      <c r="Z102" s="7"/>
    </row>
    <row r="103" spans="1:26" ht="15.75">
      <c r="A103" s="27"/>
      <c r="B103" s="28"/>
      <c r="C103" s="28"/>
      <c r="D103" s="28"/>
      <c r="E103" s="28"/>
      <c r="F103" s="28"/>
      <c r="G103" s="28"/>
      <c r="H103" s="28"/>
      <c r="I103" s="28"/>
      <c r="J103" s="65"/>
      <c r="K103" s="65"/>
      <c r="L103" s="65"/>
      <c r="M103" s="28"/>
      <c r="N103" s="71"/>
      <c r="O103" s="7"/>
      <c r="P103" s="7"/>
      <c r="Q103" s="7"/>
      <c r="R103" s="7"/>
      <c r="S103" s="7"/>
      <c r="T103" s="7"/>
      <c r="U103" s="7"/>
      <c r="V103" s="7"/>
      <c r="W103" s="7"/>
      <c r="X103" s="7"/>
      <c r="Y103" s="7"/>
      <c r="Z103" s="7"/>
    </row>
    <row r="104" spans="1:26" ht="15.75">
      <c r="A104" s="8"/>
      <c r="B104" s="15"/>
      <c r="C104" s="10"/>
      <c r="D104" s="10"/>
      <c r="E104" s="10"/>
      <c r="F104" s="10"/>
      <c r="G104" s="10"/>
      <c r="H104" s="10"/>
      <c r="I104" s="10"/>
      <c r="J104" s="68"/>
      <c r="K104" s="68"/>
      <c r="L104" s="68"/>
      <c r="M104" s="10"/>
      <c r="N104" s="6"/>
      <c r="O104" s="7"/>
      <c r="P104" s="7"/>
      <c r="Q104" s="7"/>
      <c r="R104" s="7"/>
      <c r="S104" s="7"/>
      <c r="T104" s="7"/>
      <c r="U104" s="7"/>
      <c r="V104" s="7"/>
      <c r="W104" s="7"/>
      <c r="X104" s="7"/>
      <c r="Y104" s="7"/>
      <c r="Z104" s="7"/>
    </row>
    <row r="105" spans="1:26" ht="15.75">
      <c r="A105" s="2"/>
      <c r="B105" s="5"/>
      <c r="C105" s="5"/>
      <c r="D105" s="5"/>
      <c r="E105" s="5"/>
      <c r="F105" s="5"/>
      <c r="G105" s="5"/>
      <c r="H105" s="5"/>
      <c r="I105" s="5"/>
      <c r="J105" s="78"/>
      <c r="K105" s="78"/>
      <c r="L105" s="78"/>
      <c r="M105" s="5"/>
      <c r="N105" s="6"/>
      <c r="O105" s="7"/>
      <c r="P105" s="7"/>
      <c r="Q105" s="7"/>
      <c r="R105" s="7"/>
      <c r="S105" s="7"/>
      <c r="T105" s="7"/>
      <c r="U105" s="7"/>
      <c r="V105" s="7"/>
      <c r="W105" s="7"/>
      <c r="X105" s="7"/>
      <c r="Y105" s="7"/>
      <c r="Z105" s="7"/>
    </row>
    <row r="106" spans="1:26" ht="15.75">
      <c r="A106" s="8"/>
      <c r="B106" s="10"/>
      <c r="C106" s="10"/>
      <c r="D106" s="10"/>
      <c r="E106" s="10"/>
      <c r="F106" s="10"/>
      <c r="G106" s="10"/>
      <c r="H106" s="10"/>
      <c r="I106" s="10"/>
      <c r="J106" s="10"/>
      <c r="K106" s="10"/>
      <c r="L106" s="61"/>
      <c r="M106" s="10"/>
      <c r="N106" s="6"/>
      <c r="O106" s="7"/>
      <c r="P106" s="7"/>
      <c r="Q106" s="7"/>
      <c r="R106" s="7"/>
      <c r="S106" s="7"/>
      <c r="T106" s="7"/>
      <c r="U106" s="7"/>
      <c r="V106" s="7"/>
      <c r="W106" s="7"/>
      <c r="X106" s="7"/>
      <c r="Y106" s="7"/>
      <c r="Z106" s="7"/>
    </row>
    <row r="107" spans="1:26" ht="15.75">
      <c r="A107" s="79"/>
      <c r="B107" s="80"/>
      <c r="C107" s="80"/>
      <c r="D107" s="80"/>
      <c r="E107" s="80"/>
      <c r="F107" s="80"/>
      <c r="G107" s="80"/>
      <c r="H107" s="80"/>
      <c r="I107" s="80"/>
      <c r="J107" s="80"/>
      <c r="K107" s="80"/>
      <c r="L107" s="81"/>
      <c r="M107" s="80"/>
      <c r="N107" s="6"/>
      <c r="O107" s="7"/>
      <c r="P107" s="7"/>
      <c r="Q107" s="7"/>
      <c r="R107" s="7"/>
      <c r="S107" s="7"/>
      <c r="T107" s="7"/>
      <c r="U107" s="7"/>
      <c r="V107" s="7"/>
      <c r="W107" s="7"/>
      <c r="X107" s="7"/>
      <c r="Y107" s="7"/>
      <c r="Z107" s="7"/>
    </row>
    <row r="108" spans="1:26" ht="15.75">
      <c r="A108" s="79"/>
      <c r="B108" s="82" t="s">
        <v>74</v>
      </c>
      <c r="C108" s="80"/>
      <c r="D108" s="80"/>
      <c r="E108" s="80"/>
      <c r="F108" s="80"/>
      <c r="G108" s="80"/>
      <c r="H108" s="80"/>
      <c r="I108" s="80"/>
      <c r="J108" s="80"/>
      <c r="K108" s="80"/>
      <c r="L108" s="81"/>
      <c r="M108" s="83"/>
      <c r="N108" s="6"/>
      <c r="O108" s="7"/>
      <c r="P108" s="7"/>
      <c r="Q108" s="7"/>
      <c r="R108" s="7"/>
      <c r="S108" s="7"/>
      <c r="T108" s="7"/>
      <c r="U108" s="7"/>
      <c r="V108" s="7"/>
      <c r="W108" s="7"/>
      <c r="X108" s="7"/>
      <c r="Y108" s="7"/>
      <c r="Z108" s="7"/>
    </row>
    <row r="109" spans="1:26" ht="15.75">
      <c r="A109" s="79"/>
      <c r="B109" s="80"/>
      <c r="C109" s="80"/>
      <c r="D109" s="80"/>
      <c r="E109" s="80"/>
      <c r="F109" s="80"/>
      <c r="G109" s="80"/>
      <c r="H109" s="80"/>
      <c r="I109" s="80"/>
      <c r="J109" s="80"/>
      <c r="K109" s="80"/>
      <c r="L109" s="81"/>
      <c r="M109" s="80"/>
      <c r="N109" s="6"/>
      <c r="O109" s="7"/>
      <c r="P109" s="7"/>
      <c r="Q109" s="7"/>
      <c r="R109" s="7"/>
      <c r="S109" s="7"/>
      <c r="T109" s="7"/>
      <c r="U109" s="7"/>
      <c r="V109" s="7"/>
      <c r="W109" s="7"/>
      <c r="X109" s="7"/>
      <c r="Y109" s="7"/>
      <c r="Z109" s="7"/>
    </row>
    <row r="110" spans="1:26" ht="15.75">
      <c r="A110" s="8"/>
      <c r="B110" s="84" t="s">
        <v>75</v>
      </c>
      <c r="C110" s="16"/>
      <c r="D110" s="10"/>
      <c r="E110" s="10"/>
      <c r="F110" s="10"/>
      <c r="G110" s="10"/>
      <c r="H110" s="10"/>
      <c r="I110" s="10"/>
      <c r="J110" s="10"/>
      <c r="K110" s="10"/>
      <c r="L110" s="61"/>
      <c r="M110" s="10"/>
      <c r="N110" s="6"/>
      <c r="O110" s="7"/>
      <c r="P110" s="7"/>
      <c r="Q110" s="7"/>
      <c r="R110" s="7"/>
      <c r="S110" s="7"/>
      <c r="T110" s="7"/>
      <c r="U110" s="7"/>
      <c r="V110" s="7"/>
      <c r="W110" s="7"/>
      <c r="X110" s="7"/>
      <c r="Y110" s="7"/>
      <c r="Z110" s="7"/>
    </row>
    <row r="111" spans="1:26" ht="15.75">
      <c r="A111" s="27"/>
      <c r="B111" s="28" t="s">
        <v>76</v>
      </c>
      <c r="C111" s="28"/>
      <c r="D111" s="28"/>
      <c r="E111" s="28"/>
      <c r="F111" s="28"/>
      <c r="G111" s="28"/>
      <c r="H111" s="28"/>
      <c r="I111" s="28"/>
      <c r="J111" s="28"/>
      <c r="K111" s="28"/>
      <c r="L111" s="66">
        <v>7124</v>
      </c>
      <c r="M111" s="28"/>
      <c r="N111" s="6"/>
      <c r="O111" s="7"/>
      <c r="P111" s="7"/>
      <c r="Q111" s="7"/>
      <c r="R111" s="7"/>
      <c r="S111" s="7"/>
      <c r="T111" s="7"/>
      <c r="U111" s="7"/>
      <c r="V111" s="7"/>
      <c r="W111" s="7"/>
      <c r="X111" s="7"/>
      <c r="Y111" s="7"/>
      <c r="Z111" s="7"/>
    </row>
    <row r="112" spans="1:26" ht="15.75">
      <c r="A112" s="27"/>
      <c r="B112" s="28" t="s">
        <v>77</v>
      </c>
      <c r="C112" s="28"/>
      <c r="D112" s="28"/>
      <c r="E112" s="28"/>
      <c r="F112" s="28"/>
      <c r="G112" s="28"/>
      <c r="H112" s="28"/>
      <c r="I112" s="28"/>
      <c r="J112" s="28"/>
      <c r="K112" s="28"/>
      <c r="L112" s="66">
        <v>7124</v>
      </c>
      <c r="M112" s="28"/>
      <c r="N112" s="6"/>
      <c r="O112" s="7"/>
      <c r="P112" s="7"/>
      <c r="Q112" s="7"/>
      <c r="R112" s="7"/>
      <c r="S112" s="7"/>
      <c r="T112" s="7"/>
      <c r="U112" s="7"/>
      <c r="V112" s="7"/>
      <c r="W112" s="7"/>
      <c r="X112" s="7"/>
      <c r="Y112" s="7"/>
      <c r="Z112" s="7"/>
    </row>
    <row r="113" spans="1:26" ht="15.75">
      <c r="A113" s="27"/>
      <c r="B113" s="28" t="s">
        <v>78</v>
      </c>
      <c r="C113" s="28"/>
      <c r="D113" s="28"/>
      <c r="E113" s="28"/>
      <c r="F113" s="28"/>
      <c r="G113" s="28"/>
      <c r="H113" s="28"/>
      <c r="I113" s="28"/>
      <c r="J113" s="28"/>
      <c r="K113" s="28"/>
      <c r="L113" s="66">
        <v>0</v>
      </c>
      <c r="M113" s="28"/>
      <c r="N113" s="6"/>
      <c r="O113" s="7"/>
      <c r="P113" s="7"/>
      <c r="Q113" s="7"/>
      <c r="R113" s="7"/>
      <c r="S113" s="7"/>
      <c r="T113" s="7"/>
      <c r="U113" s="7"/>
      <c r="V113" s="7"/>
      <c r="W113" s="7"/>
      <c r="X113" s="7"/>
      <c r="Y113" s="7"/>
      <c r="Z113" s="7"/>
    </row>
    <row r="114" spans="1:26" ht="15.75">
      <c r="A114" s="27"/>
      <c r="B114" s="28" t="s">
        <v>79</v>
      </c>
      <c r="C114" s="28"/>
      <c r="D114" s="28"/>
      <c r="E114" s="28"/>
      <c r="F114" s="28"/>
      <c r="G114" s="28"/>
      <c r="H114" s="28"/>
      <c r="I114" s="28"/>
      <c r="J114" s="28"/>
      <c r="K114" s="28"/>
      <c r="L114" s="66">
        <v>0</v>
      </c>
      <c r="M114" s="28"/>
      <c r="N114" s="6"/>
      <c r="O114" s="7"/>
      <c r="P114" s="7"/>
      <c r="Q114" s="7"/>
      <c r="R114" s="7"/>
      <c r="S114" s="7"/>
      <c r="T114" s="7"/>
      <c r="U114" s="7"/>
      <c r="V114" s="7"/>
      <c r="W114" s="7"/>
      <c r="X114" s="7"/>
      <c r="Y114" s="7"/>
      <c r="Z114" s="7"/>
    </row>
    <row r="115" spans="1:26" ht="15.75">
      <c r="A115" s="27"/>
      <c r="B115" s="28" t="s">
        <v>80</v>
      </c>
      <c r="C115" s="28"/>
      <c r="D115" s="28"/>
      <c r="E115" s="28"/>
      <c r="F115" s="28"/>
      <c r="G115" s="28"/>
      <c r="H115" s="28"/>
      <c r="I115" s="28"/>
      <c r="J115" s="28"/>
      <c r="K115" s="28"/>
      <c r="L115" s="66">
        <v>0</v>
      </c>
      <c r="M115" s="28"/>
      <c r="N115" s="6"/>
      <c r="O115" s="7"/>
      <c r="P115" s="7"/>
      <c r="Q115" s="7"/>
      <c r="R115" s="7"/>
      <c r="S115" s="7"/>
      <c r="T115" s="7"/>
      <c r="U115" s="7"/>
      <c r="V115" s="7"/>
      <c r="W115" s="7"/>
      <c r="X115" s="7"/>
      <c r="Y115" s="7"/>
      <c r="Z115" s="7"/>
    </row>
    <row r="116" spans="1:26" ht="15.75">
      <c r="A116" s="27"/>
      <c r="B116" s="28" t="s">
        <v>56</v>
      </c>
      <c r="C116" s="28"/>
      <c r="D116" s="28"/>
      <c r="E116" s="28"/>
      <c r="F116" s="28"/>
      <c r="G116" s="28"/>
      <c r="H116" s="28"/>
      <c r="I116" s="28"/>
      <c r="J116" s="28"/>
      <c r="K116" s="28"/>
      <c r="L116" s="66">
        <v>0</v>
      </c>
      <c r="M116" s="28"/>
      <c r="N116" s="6"/>
      <c r="O116" s="7"/>
      <c r="P116" s="7"/>
      <c r="Q116" s="7"/>
      <c r="R116" s="7"/>
      <c r="S116" s="7"/>
      <c r="T116" s="7"/>
      <c r="U116" s="7"/>
      <c r="V116" s="7"/>
      <c r="W116" s="7"/>
      <c r="X116" s="7"/>
      <c r="Y116" s="7"/>
      <c r="Z116" s="7"/>
    </row>
    <row r="117" spans="1:26" ht="15.75">
      <c r="A117" s="27"/>
      <c r="B117" s="28" t="s">
        <v>58</v>
      </c>
      <c r="C117" s="28"/>
      <c r="D117" s="28"/>
      <c r="E117" s="28"/>
      <c r="F117" s="28"/>
      <c r="G117" s="28"/>
      <c r="H117" s="28"/>
      <c r="I117" s="28"/>
      <c r="J117" s="28"/>
      <c r="K117" s="28"/>
      <c r="L117" s="66">
        <v>0</v>
      </c>
      <c r="M117" s="28"/>
      <c r="N117" s="6"/>
      <c r="O117" s="7"/>
      <c r="P117" s="7"/>
      <c r="Q117" s="7"/>
      <c r="R117" s="7"/>
      <c r="S117" s="7"/>
      <c r="T117" s="7"/>
      <c r="U117" s="7"/>
      <c r="V117" s="7"/>
      <c r="W117" s="7"/>
      <c r="X117" s="7"/>
      <c r="Y117" s="7"/>
      <c r="Z117" s="7"/>
    </row>
    <row r="118" spans="1:26" ht="15.75">
      <c r="A118" s="27"/>
      <c r="B118" s="28" t="s">
        <v>59</v>
      </c>
      <c r="C118" s="28"/>
      <c r="D118" s="28"/>
      <c r="E118" s="28"/>
      <c r="F118" s="28"/>
      <c r="G118" s="28"/>
      <c r="H118" s="28"/>
      <c r="I118" s="28"/>
      <c r="J118" s="28"/>
      <c r="K118" s="28"/>
      <c r="L118" s="66">
        <v>0</v>
      </c>
      <c r="M118" s="28"/>
      <c r="N118" s="6"/>
      <c r="O118" s="7"/>
      <c r="P118" s="7"/>
      <c r="Q118" s="7"/>
      <c r="R118" s="7"/>
      <c r="S118" s="7"/>
      <c r="T118" s="7"/>
      <c r="U118" s="7"/>
      <c r="V118" s="7"/>
      <c r="W118" s="7"/>
      <c r="X118" s="7"/>
      <c r="Y118" s="7"/>
      <c r="Z118" s="7"/>
    </row>
    <row r="119" spans="1:26" ht="15.75">
      <c r="A119" s="27"/>
      <c r="B119" s="28" t="s">
        <v>81</v>
      </c>
      <c r="C119" s="28"/>
      <c r="D119" s="28"/>
      <c r="E119" s="28"/>
      <c r="F119" s="28"/>
      <c r="G119" s="28"/>
      <c r="H119" s="28"/>
      <c r="I119" s="28"/>
      <c r="J119" s="28"/>
      <c r="K119" s="28"/>
      <c r="L119" s="66">
        <f>L112-L114</f>
        <v>7124</v>
      </c>
      <c r="M119" s="28"/>
      <c r="N119" s="6"/>
      <c r="O119" s="7"/>
      <c r="P119" s="7"/>
      <c r="Q119" s="7"/>
      <c r="R119" s="7"/>
      <c r="S119" s="7"/>
      <c r="T119" s="7"/>
      <c r="U119" s="7"/>
      <c r="V119" s="7"/>
      <c r="W119" s="7"/>
      <c r="X119" s="7"/>
      <c r="Y119" s="7"/>
      <c r="Z119" s="7"/>
    </row>
    <row r="120" spans="1:26" ht="15.75">
      <c r="A120" s="27"/>
      <c r="B120" s="28"/>
      <c r="C120" s="28"/>
      <c r="D120" s="28"/>
      <c r="E120" s="28"/>
      <c r="F120" s="28"/>
      <c r="G120" s="28"/>
      <c r="H120" s="28"/>
      <c r="I120" s="28"/>
      <c r="J120" s="28"/>
      <c r="K120" s="28"/>
      <c r="L120" s="85"/>
      <c r="M120" s="28"/>
      <c r="N120" s="6"/>
      <c r="O120" s="7"/>
      <c r="P120" s="7"/>
      <c r="Q120" s="7"/>
      <c r="R120" s="7"/>
      <c r="S120" s="7"/>
      <c r="T120" s="7"/>
      <c r="U120" s="7"/>
      <c r="V120" s="7"/>
      <c r="W120" s="7"/>
      <c r="X120" s="7"/>
      <c r="Y120" s="7"/>
      <c r="Z120" s="7"/>
    </row>
    <row r="121" spans="1:26" ht="15.75">
      <c r="A121" s="8"/>
      <c r="B121" s="84" t="s">
        <v>82</v>
      </c>
      <c r="C121" s="10"/>
      <c r="D121" s="10"/>
      <c r="E121" s="10"/>
      <c r="F121" s="10"/>
      <c r="G121" s="10"/>
      <c r="H121" s="10"/>
      <c r="I121" s="10"/>
      <c r="J121" s="10"/>
      <c r="K121" s="10"/>
      <c r="L121" s="61"/>
      <c r="M121" s="10"/>
      <c r="N121" s="6"/>
      <c r="O121" s="7"/>
      <c r="P121" s="7"/>
      <c r="Q121" s="7"/>
      <c r="R121" s="7"/>
      <c r="S121" s="7"/>
      <c r="T121" s="7"/>
      <c r="U121" s="7"/>
      <c r="V121" s="7"/>
      <c r="W121" s="7"/>
      <c r="X121" s="7"/>
      <c r="Y121" s="7"/>
      <c r="Z121" s="7"/>
    </row>
    <row r="122" spans="1:26" ht="15.75">
      <c r="A122" s="27"/>
      <c r="B122" s="28" t="s">
        <v>83</v>
      </c>
      <c r="C122" s="86"/>
      <c r="D122" s="28"/>
      <c r="E122" s="28"/>
      <c r="F122" s="28"/>
      <c r="G122" s="28"/>
      <c r="H122" s="28"/>
      <c r="I122" s="28"/>
      <c r="J122" s="28"/>
      <c r="K122" s="28"/>
      <c r="L122" s="66">
        <f>4594213.13/1000</f>
        <v>4594.21313</v>
      </c>
      <c r="M122" s="28"/>
      <c r="N122" s="6"/>
      <c r="O122" s="7"/>
      <c r="P122" s="7"/>
      <c r="Q122" s="7"/>
      <c r="R122" s="7"/>
      <c r="S122" s="7"/>
      <c r="T122" s="7"/>
      <c r="U122" s="7"/>
      <c r="V122" s="7"/>
      <c r="W122" s="7"/>
      <c r="X122" s="7"/>
      <c r="Y122" s="7"/>
      <c r="Z122" s="7"/>
    </row>
    <row r="123" spans="1:26" ht="15.75">
      <c r="A123" s="27"/>
      <c r="B123" s="28" t="s">
        <v>84</v>
      </c>
      <c r="C123" s="28"/>
      <c r="D123" s="28"/>
      <c r="E123" s="28"/>
      <c r="F123" s="28"/>
      <c r="G123" s="28"/>
      <c r="H123" s="28"/>
      <c r="I123" s="28"/>
      <c r="J123" s="28"/>
      <c r="K123" s="28"/>
      <c r="L123" s="66">
        <v>4594</v>
      </c>
      <c r="M123" s="28"/>
      <c r="N123" s="6"/>
      <c r="O123" s="7"/>
      <c r="P123" s="7"/>
      <c r="Q123" s="7"/>
      <c r="R123" s="7"/>
      <c r="S123" s="7"/>
      <c r="T123" s="7"/>
      <c r="U123" s="7"/>
      <c r="V123" s="7"/>
      <c r="W123" s="7"/>
      <c r="X123" s="7"/>
      <c r="Y123" s="7"/>
      <c r="Z123" s="7"/>
    </row>
    <row r="124" spans="1:26" ht="15.75">
      <c r="A124" s="27"/>
      <c r="B124" s="28" t="s">
        <v>85</v>
      </c>
      <c r="C124" s="28"/>
      <c r="D124" s="28"/>
      <c r="E124" s="28"/>
      <c r="F124" s="28"/>
      <c r="G124" s="28"/>
      <c r="H124" s="28"/>
      <c r="I124" s="28"/>
      <c r="J124" s="28"/>
      <c r="K124" s="28"/>
      <c r="L124" s="66">
        <v>0</v>
      </c>
      <c r="M124" s="28"/>
      <c r="N124" s="6"/>
      <c r="O124" s="7"/>
      <c r="P124" s="7"/>
      <c r="Q124" s="7"/>
      <c r="R124" s="7"/>
      <c r="S124" s="7"/>
      <c r="T124" s="7"/>
      <c r="U124" s="7"/>
      <c r="V124" s="7"/>
      <c r="W124" s="7"/>
      <c r="X124" s="7"/>
      <c r="Y124" s="7"/>
      <c r="Z124" s="7"/>
    </row>
    <row r="125" spans="1:26" ht="15.75">
      <c r="A125" s="27"/>
      <c r="B125" s="28" t="s">
        <v>86</v>
      </c>
      <c r="C125" s="28"/>
      <c r="D125" s="28"/>
      <c r="E125" s="28"/>
      <c r="F125" s="28"/>
      <c r="G125" s="28"/>
      <c r="H125" s="28"/>
      <c r="I125" s="28"/>
      <c r="J125" s="28"/>
      <c r="K125" s="28"/>
      <c r="L125" s="66">
        <f>L122-L123-L124</f>
        <v>0.21313000000009197</v>
      </c>
      <c r="M125" s="28"/>
      <c r="N125" s="6"/>
      <c r="O125" s="7"/>
      <c r="P125" s="7"/>
      <c r="Q125" s="7"/>
      <c r="R125" s="7"/>
      <c r="S125" s="7"/>
      <c r="T125" s="7"/>
      <c r="U125" s="7"/>
      <c r="V125" s="7"/>
      <c r="W125" s="7"/>
      <c r="X125" s="7"/>
      <c r="Y125" s="7"/>
      <c r="Z125" s="7"/>
    </row>
    <row r="126" spans="1:26" ht="15.75">
      <c r="A126" s="27"/>
      <c r="B126" s="28"/>
      <c r="C126" s="28"/>
      <c r="D126" s="28"/>
      <c r="E126" s="28"/>
      <c r="F126" s="28"/>
      <c r="G126" s="28"/>
      <c r="H126" s="28"/>
      <c r="I126" s="28"/>
      <c r="J126" s="28"/>
      <c r="K126" s="28"/>
      <c r="L126" s="87"/>
      <c r="M126" s="28"/>
      <c r="N126" s="6"/>
      <c r="O126" s="7"/>
      <c r="P126" s="7"/>
      <c r="Q126" s="7"/>
      <c r="R126" s="7"/>
      <c r="S126" s="7"/>
      <c r="T126" s="7"/>
      <c r="U126" s="7"/>
      <c r="V126" s="7"/>
      <c r="W126" s="7"/>
      <c r="X126" s="7"/>
      <c r="Y126" s="7"/>
      <c r="Z126" s="7"/>
    </row>
    <row r="127" spans="1:26" ht="15.75">
      <c r="A127" s="8"/>
      <c r="B127" s="84" t="s">
        <v>87</v>
      </c>
      <c r="C127" s="16"/>
      <c r="D127" s="10"/>
      <c r="E127" s="10"/>
      <c r="F127" s="10"/>
      <c r="G127" s="10"/>
      <c r="H127" s="10"/>
      <c r="I127" s="10"/>
      <c r="J127" s="10"/>
      <c r="K127" s="10"/>
      <c r="L127" s="88"/>
      <c r="M127" s="10"/>
      <c r="N127" s="6"/>
      <c r="O127" s="7"/>
      <c r="P127" s="7"/>
      <c r="Q127" s="7"/>
      <c r="R127" s="7"/>
      <c r="S127" s="7"/>
      <c r="T127" s="7"/>
      <c r="U127" s="7"/>
      <c r="V127" s="7"/>
      <c r="W127" s="7"/>
      <c r="X127" s="7"/>
      <c r="Y127" s="7"/>
      <c r="Z127" s="7"/>
    </row>
    <row r="128" spans="1:26" ht="15.75">
      <c r="A128" s="8"/>
      <c r="B128" s="16"/>
      <c r="C128" s="16"/>
      <c r="D128" s="10"/>
      <c r="E128" s="10"/>
      <c r="F128" s="10"/>
      <c r="G128" s="10"/>
      <c r="H128" s="10"/>
      <c r="I128" s="10"/>
      <c r="J128" s="10"/>
      <c r="K128" s="10"/>
      <c r="L128" s="88"/>
      <c r="M128" s="10"/>
      <c r="N128" s="6"/>
      <c r="O128" s="7"/>
      <c r="P128" s="7"/>
      <c r="Q128" s="7"/>
      <c r="R128" s="7"/>
      <c r="S128" s="7"/>
      <c r="T128" s="7"/>
      <c r="U128" s="7"/>
      <c r="V128" s="7"/>
      <c r="W128" s="7"/>
      <c r="X128" s="7"/>
      <c r="Y128" s="7"/>
      <c r="Z128" s="7"/>
    </row>
    <row r="129" spans="1:26" ht="15.75">
      <c r="A129" s="27"/>
      <c r="B129" s="28" t="s">
        <v>88</v>
      </c>
      <c r="C129" s="28"/>
      <c r="D129" s="28"/>
      <c r="E129" s="28"/>
      <c r="F129" s="28"/>
      <c r="G129" s="28"/>
      <c r="H129" s="28"/>
      <c r="I129" s="28"/>
      <c r="J129" s="28"/>
      <c r="K129" s="28"/>
      <c r="L129" s="66">
        <v>82554</v>
      </c>
      <c r="M129" s="28"/>
      <c r="N129" s="6"/>
      <c r="O129" s="7"/>
      <c r="P129" s="7"/>
      <c r="Q129" s="7"/>
      <c r="R129" s="7"/>
      <c r="S129" s="7"/>
      <c r="T129" s="7"/>
      <c r="U129" s="7"/>
      <c r="V129" s="7"/>
      <c r="W129" s="7"/>
      <c r="X129" s="7"/>
      <c r="Y129" s="7"/>
      <c r="Z129" s="7"/>
    </row>
    <row r="130" spans="1:26" ht="15.75">
      <c r="A130" s="27"/>
      <c r="B130" s="28" t="s">
        <v>89</v>
      </c>
      <c r="C130" s="28"/>
      <c r="D130" s="28"/>
      <c r="E130" s="28"/>
      <c r="F130" s="28"/>
      <c r="G130" s="28"/>
      <c r="H130" s="28"/>
      <c r="I130" s="28"/>
      <c r="J130" s="28"/>
      <c r="K130" s="28"/>
      <c r="L130" s="66">
        <f>-L90</f>
        <v>7021</v>
      </c>
      <c r="M130" s="28"/>
      <c r="N130" s="6"/>
      <c r="O130" s="7"/>
      <c r="P130" s="7"/>
      <c r="Q130" s="7"/>
      <c r="R130" s="7"/>
      <c r="S130" s="7"/>
      <c r="T130" s="7"/>
      <c r="U130" s="7"/>
      <c r="V130" s="7"/>
      <c r="W130" s="7"/>
      <c r="X130" s="7"/>
      <c r="Y130" s="7"/>
      <c r="Z130" s="7"/>
    </row>
    <row r="131" spans="1:26" ht="15.75">
      <c r="A131" s="27"/>
      <c r="B131" s="28" t="s">
        <v>90</v>
      </c>
      <c r="C131" s="28"/>
      <c r="D131" s="28"/>
      <c r="E131" s="28"/>
      <c r="F131" s="28"/>
      <c r="G131" s="28"/>
      <c r="H131" s="28"/>
      <c r="I131" s="28"/>
      <c r="J131" s="28"/>
      <c r="K131" s="28"/>
      <c r="L131" s="66">
        <f>L130+L129</f>
        <v>89575</v>
      </c>
      <c r="M131" s="28"/>
      <c r="N131" s="6"/>
      <c r="O131" s="7"/>
      <c r="P131" s="7"/>
      <c r="Q131" s="7"/>
      <c r="R131" s="7"/>
      <c r="S131" s="7"/>
      <c r="T131" s="7"/>
      <c r="U131" s="7"/>
      <c r="V131" s="7"/>
      <c r="W131" s="7"/>
      <c r="X131" s="7"/>
      <c r="Y131" s="7"/>
      <c r="Z131" s="7"/>
    </row>
    <row r="132" spans="1:26" ht="15.75">
      <c r="A132" s="27"/>
      <c r="B132" s="28" t="s">
        <v>91</v>
      </c>
      <c r="C132" s="28"/>
      <c r="D132" s="28"/>
      <c r="E132" s="28"/>
      <c r="F132" s="28"/>
      <c r="G132" s="28"/>
      <c r="H132" s="89"/>
      <c r="I132" s="28"/>
      <c r="J132" s="28"/>
      <c r="K132" s="28"/>
      <c r="L132" s="66">
        <f>L90</f>
        <v>-7021</v>
      </c>
      <c r="M132" s="28"/>
      <c r="N132" s="6"/>
      <c r="O132" s="7"/>
      <c r="P132" s="7"/>
      <c r="Q132" s="7"/>
      <c r="R132" s="7"/>
      <c r="S132" s="7"/>
      <c r="T132" s="7"/>
      <c r="U132" s="7"/>
      <c r="V132" s="7"/>
      <c r="W132" s="7"/>
      <c r="X132" s="7"/>
      <c r="Y132" s="7"/>
      <c r="Z132" s="7"/>
    </row>
    <row r="133" spans="1:26" ht="15.75">
      <c r="A133" s="27"/>
      <c r="B133" s="28" t="s">
        <v>92</v>
      </c>
      <c r="C133" s="28"/>
      <c r="D133" s="28"/>
      <c r="E133" s="28"/>
      <c r="F133" s="28"/>
      <c r="G133" s="28"/>
      <c r="H133" s="28"/>
      <c r="I133" s="28"/>
      <c r="J133" s="28"/>
      <c r="K133" s="28"/>
      <c r="L133" s="66">
        <v>89575</v>
      </c>
      <c r="M133" s="28"/>
      <c r="N133" s="6"/>
      <c r="O133" s="7"/>
      <c r="P133" s="7"/>
      <c r="Q133" s="7"/>
      <c r="R133" s="7"/>
      <c r="S133" s="7"/>
      <c r="T133" s="7"/>
      <c r="U133" s="7"/>
      <c r="V133" s="7"/>
      <c r="W133" s="7"/>
      <c r="X133" s="7"/>
      <c r="Y133" s="7"/>
      <c r="Z133" s="7"/>
    </row>
    <row r="134" spans="1:26" ht="15.75">
      <c r="A134" s="27"/>
      <c r="B134" s="28"/>
      <c r="C134" s="28"/>
      <c r="D134" s="28"/>
      <c r="E134" s="28"/>
      <c r="F134" s="28"/>
      <c r="G134" s="28"/>
      <c r="H134" s="28"/>
      <c r="I134" s="28"/>
      <c r="J134" s="28"/>
      <c r="K134" s="28"/>
      <c r="L134" s="85"/>
      <c r="M134" s="28"/>
      <c r="N134" s="6"/>
      <c r="O134" s="7"/>
      <c r="P134" s="7"/>
      <c r="Q134" s="7"/>
      <c r="R134" s="7"/>
      <c r="S134" s="7"/>
      <c r="T134" s="7"/>
      <c r="U134" s="7"/>
      <c r="V134" s="7"/>
      <c r="W134" s="7"/>
      <c r="X134" s="7"/>
      <c r="Y134" s="7"/>
      <c r="Z134" s="7"/>
    </row>
    <row r="135" spans="1:26" ht="15.75">
      <c r="A135" s="8"/>
      <c r="B135" s="10"/>
      <c r="C135" s="10"/>
      <c r="D135" s="10"/>
      <c r="E135" s="10"/>
      <c r="F135" s="10"/>
      <c r="G135" s="10"/>
      <c r="H135" s="10"/>
      <c r="I135" s="10"/>
      <c r="J135" s="10"/>
      <c r="K135" s="10"/>
      <c r="L135" s="61"/>
      <c r="M135" s="10"/>
      <c r="N135" s="6"/>
      <c r="O135" s="7"/>
      <c r="P135" s="7"/>
      <c r="Q135" s="7"/>
      <c r="R135" s="7"/>
      <c r="S135" s="7"/>
      <c r="T135" s="7"/>
      <c r="U135" s="7"/>
      <c r="V135" s="7"/>
      <c r="W135" s="7"/>
      <c r="X135" s="7"/>
      <c r="Y135" s="7"/>
      <c r="Z135" s="7"/>
    </row>
    <row r="136" spans="1:26" ht="15.75">
      <c r="A136" s="8"/>
      <c r="B136" s="84" t="s">
        <v>93</v>
      </c>
      <c r="C136" s="16"/>
      <c r="D136" s="10"/>
      <c r="E136" s="10"/>
      <c r="F136" s="10"/>
      <c r="G136" s="10"/>
      <c r="H136" s="10"/>
      <c r="I136" s="10"/>
      <c r="J136" s="10"/>
      <c r="K136" s="10"/>
      <c r="L136" s="61"/>
      <c r="M136" s="10"/>
      <c r="N136" s="6"/>
      <c r="O136" s="7"/>
      <c r="P136" s="7"/>
      <c r="Q136" s="7"/>
      <c r="R136" s="7"/>
      <c r="S136" s="7"/>
      <c r="T136" s="7"/>
      <c r="U136" s="7"/>
      <c r="V136" s="7"/>
      <c r="W136" s="7"/>
      <c r="X136" s="7"/>
      <c r="Y136" s="7"/>
      <c r="Z136" s="7"/>
    </row>
    <row r="137" spans="1:26" ht="15.75">
      <c r="A137" s="27"/>
      <c r="B137" s="28" t="s">
        <v>94</v>
      </c>
      <c r="C137" s="90"/>
      <c r="D137" s="28"/>
      <c r="E137" s="28"/>
      <c r="F137" s="28"/>
      <c r="G137" s="28"/>
      <c r="H137" s="28"/>
      <c r="I137" s="28"/>
      <c r="J137" s="28"/>
      <c r="K137" s="28"/>
      <c r="L137" s="66">
        <f>L59</f>
        <v>363757</v>
      </c>
      <c r="M137" s="28"/>
      <c r="N137" s="6"/>
      <c r="O137" s="7"/>
      <c r="P137" s="7"/>
      <c r="Q137" s="7"/>
      <c r="R137" s="7"/>
      <c r="S137" s="7"/>
      <c r="T137" s="7"/>
      <c r="U137" s="7"/>
      <c r="V137" s="7"/>
      <c r="W137" s="7"/>
      <c r="X137" s="7"/>
      <c r="Y137" s="7"/>
      <c r="Z137" s="7"/>
    </row>
    <row r="138" spans="1:26" ht="15.75">
      <c r="A138" s="27"/>
      <c r="B138" s="28" t="s">
        <v>95</v>
      </c>
      <c r="C138" s="90"/>
      <c r="D138" s="28"/>
      <c r="E138" s="28"/>
      <c r="F138" s="28"/>
      <c r="G138" s="28"/>
      <c r="H138" s="28"/>
      <c r="I138" s="28"/>
      <c r="J138" s="28"/>
      <c r="K138" s="28"/>
      <c r="L138" s="66">
        <f>L63</f>
        <v>23974</v>
      </c>
      <c r="M138" s="28"/>
      <c r="N138" s="6"/>
      <c r="O138" s="7"/>
      <c r="P138" s="7"/>
      <c r="Q138" s="7"/>
      <c r="R138" s="7"/>
      <c r="S138" s="7"/>
      <c r="T138" s="7"/>
      <c r="U138" s="7"/>
      <c r="V138" s="7"/>
      <c r="W138" s="7"/>
      <c r="X138" s="7"/>
      <c r="Y138" s="7"/>
      <c r="Z138" s="7"/>
    </row>
    <row r="139" spans="1:26" ht="15.75">
      <c r="A139" s="27"/>
      <c r="B139" s="28" t="s">
        <v>96</v>
      </c>
      <c r="C139" s="90"/>
      <c r="D139" s="28"/>
      <c r="E139" s="28"/>
      <c r="F139" s="28"/>
      <c r="G139" s="28"/>
      <c r="H139" s="28"/>
      <c r="I139" s="28"/>
      <c r="J139" s="28"/>
      <c r="K139" s="28"/>
      <c r="L139" s="66">
        <f>L138+L137</f>
        <v>387731</v>
      </c>
      <c r="M139" s="28"/>
      <c r="N139" s="6"/>
      <c r="O139" s="7"/>
      <c r="P139" s="7"/>
      <c r="Q139" s="7"/>
      <c r="R139" s="7"/>
      <c r="S139" s="7"/>
      <c r="T139" s="7"/>
      <c r="U139" s="7"/>
      <c r="V139" s="7"/>
      <c r="W139" s="7"/>
      <c r="X139" s="7"/>
      <c r="Y139" s="7"/>
      <c r="Z139" s="7"/>
    </row>
    <row r="140" spans="1:26" ht="15.75">
      <c r="A140" s="27"/>
      <c r="B140" s="28" t="s">
        <v>97</v>
      </c>
      <c r="C140" s="90"/>
      <c r="D140" s="28"/>
      <c r="E140" s="28"/>
      <c r="F140" s="28"/>
      <c r="G140" s="28"/>
      <c r="H140" s="28"/>
      <c r="I140" s="28"/>
      <c r="J140" s="28"/>
      <c r="K140" s="28"/>
      <c r="L140" s="66">
        <f>L68</f>
        <v>300000</v>
      </c>
      <c r="M140" s="28"/>
      <c r="N140" s="6"/>
      <c r="O140" s="7"/>
      <c r="P140" s="7"/>
      <c r="Q140" s="7"/>
      <c r="R140" s="7"/>
      <c r="S140" s="7"/>
      <c r="T140" s="7"/>
      <c r="U140" s="7"/>
      <c r="V140" s="7"/>
      <c r="W140" s="7"/>
      <c r="X140" s="7"/>
      <c r="Y140" s="7"/>
      <c r="Z140" s="7"/>
    </row>
    <row r="141" spans="1:26" ht="15.75">
      <c r="A141" s="27"/>
      <c r="B141" s="28"/>
      <c r="C141" s="28"/>
      <c r="D141" s="28"/>
      <c r="E141" s="28"/>
      <c r="F141" s="28"/>
      <c r="G141" s="28"/>
      <c r="H141" s="28"/>
      <c r="I141" s="28"/>
      <c r="J141" s="28"/>
      <c r="K141" s="28"/>
      <c r="L141" s="85"/>
      <c r="M141" s="28"/>
      <c r="N141" s="6"/>
      <c r="O141" s="7"/>
      <c r="P141" s="7"/>
      <c r="Q141" s="7"/>
      <c r="R141" s="7"/>
      <c r="S141" s="7"/>
      <c r="T141" s="7"/>
      <c r="U141" s="7"/>
      <c r="V141" s="7"/>
      <c r="W141" s="7"/>
      <c r="X141" s="7"/>
      <c r="Y141" s="7"/>
      <c r="Z141" s="7"/>
    </row>
    <row r="142" spans="1:26" ht="15.75">
      <c r="A142" s="8"/>
      <c r="B142" s="10"/>
      <c r="C142" s="10"/>
      <c r="D142" s="10"/>
      <c r="E142" s="10"/>
      <c r="F142" s="10"/>
      <c r="G142" s="10"/>
      <c r="H142" s="23"/>
      <c r="I142" s="10"/>
      <c r="J142" s="23"/>
      <c r="K142" s="10"/>
      <c r="L142" s="61"/>
      <c r="M142" s="10"/>
      <c r="N142" s="6"/>
      <c r="O142" s="7"/>
      <c r="P142" s="7"/>
      <c r="Q142" s="7"/>
      <c r="R142" s="7"/>
      <c r="S142" s="7"/>
      <c r="T142" s="7"/>
      <c r="U142" s="7"/>
      <c r="V142" s="7"/>
      <c r="W142" s="7"/>
      <c r="X142" s="7"/>
      <c r="Y142" s="7"/>
      <c r="Z142" s="7"/>
    </row>
    <row r="143" spans="1:26" ht="15.75">
      <c r="A143" s="8"/>
      <c r="B143" s="84" t="s">
        <v>98</v>
      </c>
      <c r="C143" s="12"/>
      <c r="D143" s="12"/>
      <c r="E143" s="12"/>
      <c r="F143" s="12"/>
      <c r="G143" s="12"/>
      <c r="H143" s="91" t="s">
        <v>172</v>
      </c>
      <c r="I143" s="91"/>
      <c r="J143" s="91" t="s">
        <v>177</v>
      </c>
      <c r="K143" s="12"/>
      <c r="L143" s="92" t="s">
        <v>192</v>
      </c>
      <c r="M143" s="10"/>
      <c r="N143" s="6"/>
      <c r="O143" s="7"/>
      <c r="P143" s="7"/>
      <c r="Q143" s="7"/>
      <c r="R143" s="7"/>
      <c r="S143" s="7"/>
      <c r="T143" s="7"/>
      <c r="U143" s="7"/>
      <c r="V143" s="7"/>
      <c r="W143" s="7"/>
      <c r="X143" s="7"/>
      <c r="Y143" s="7"/>
      <c r="Z143" s="7"/>
    </row>
    <row r="144" spans="1:26" ht="15.75">
      <c r="A144" s="27"/>
      <c r="B144" s="28" t="s">
        <v>99</v>
      </c>
      <c r="C144" s="28"/>
      <c r="D144" s="28"/>
      <c r="E144" s="28"/>
      <c r="F144" s="28"/>
      <c r="G144" s="28"/>
      <c r="H144" s="66"/>
      <c r="I144" s="28"/>
      <c r="J144" s="52"/>
      <c r="K144" s="28"/>
      <c r="L144" s="66"/>
      <c r="M144" s="28"/>
      <c r="N144" s="6"/>
      <c r="O144" s="7"/>
      <c r="P144" s="7"/>
      <c r="Q144" s="7"/>
      <c r="R144" s="7"/>
      <c r="S144" s="7"/>
      <c r="T144" s="7"/>
      <c r="U144" s="7"/>
      <c r="V144" s="7"/>
      <c r="W144" s="7"/>
      <c r="X144" s="7"/>
      <c r="Y144" s="7"/>
      <c r="Z144" s="7"/>
    </row>
    <row r="145" spans="1:26" ht="15.75">
      <c r="A145" s="27"/>
      <c r="B145" s="28" t="s">
        <v>100</v>
      </c>
      <c r="C145" s="28"/>
      <c r="D145" s="28"/>
      <c r="E145" s="28"/>
      <c r="F145" s="28"/>
      <c r="G145" s="28"/>
      <c r="H145" s="66"/>
      <c r="I145" s="28"/>
      <c r="J145" s="28"/>
      <c r="K145" s="28"/>
      <c r="L145" s="66" t="s">
        <v>182</v>
      </c>
      <c r="M145" s="28"/>
      <c r="N145" s="6"/>
      <c r="O145" s="7"/>
      <c r="P145" s="7"/>
      <c r="Q145" s="7"/>
      <c r="R145" s="7"/>
      <c r="S145" s="7"/>
      <c r="T145" s="7"/>
      <c r="U145" s="7"/>
      <c r="V145" s="7"/>
      <c r="W145" s="7"/>
      <c r="X145" s="7"/>
      <c r="Y145" s="7"/>
      <c r="Z145" s="7"/>
    </row>
    <row r="146" spans="1:26" ht="15.75">
      <c r="A146" s="27"/>
      <c r="B146" s="28" t="s">
        <v>101</v>
      </c>
      <c r="C146" s="28"/>
      <c r="D146" s="28"/>
      <c r="E146" s="28"/>
      <c r="F146" s="28"/>
      <c r="G146" s="28"/>
      <c r="H146" s="66"/>
      <c r="I146" s="28"/>
      <c r="J146" s="28"/>
      <c r="K146" s="28"/>
      <c r="L146" s="66" t="s">
        <v>182</v>
      </c>
      <c r="M146" s="28"/>
      <c r="N146" s="6"/>
      <c r="O146" s="7"/>
      <c r="P146" s="7"/>
      <c r="Q146" s="7"/>
      <c r="R146" s="7"/>
      <c r="S146" s="7"/>
      <c r="T146" s="7"/>
      <c r="U146" s="7"/>
      <c r="V146" s="7"/>
      <c r="W146" s="7"/>
      <c r="X146" s="7"/>
      <c r="Y146" s="7"/>
      <c r="Z146" s="7"/>
    </row>
    <row r="147" spans="1:26" ht="15.75">
      <c r="A147" s="27"/>
      <c r="B147" s="28" t="s">
        <v>102</v>
      </c>
      <c r="C147" s="28"/>
      <c r="D147" s="28"/>
      <c r="E147" s="28"/>
      <c r="F147" s="28"/>
      <c r="G147" s="28"/>
      <c r="H147" s="66"/>
      <c r="I147" s="28"/>
      <c r="J147" s="66"/>
      <c r="K147" s="28"/>
      <c r="L147" s="66" t="s">
        <v>182</v>
      </c>
      <c r="M147" s="28"/>
      <c r="N147" s="6"/>
      <c r="O147" s="7"/>
      <c r="P147" s="7"/>
      <c r="Q147" s="7"/>
      <c r="R147" s="7"/>
      <c r="S147" s="7"/>
      <c r="T147" s="7"/>
      <c r="U147" s="7"/>
      <c r="V147" s="7"/>
      <c r="W147" s="7"/>
      <c r="X147" s="7"/>
      <c r="Y147" s="7"/>
      <c r="Z147" s="7"/>
    </row>
    <row r="148" spans="1:26" ht="15.75">
      <c r="A148" s="27"/>
      <c r="B148" s="28" t="s">
        <v>103</v>
      </c>
      <c r="C148" s="28"/>
      <c r="D148" s="28"/>
      <c r="E148" s="28"/>
      <c r="F148" s="28"/>
      <c r="G148" s="28"/>
      <c r="H148" s="66"/>
      <c r="I148" s="28"/>
      <c r="J148" s="52"/>
      <c r="K148" s="28"/>
      <c r="L148" s="66"/>
      <c r="M148" s="28"/>
      <c r="N148" s="6"/>
      <c r="O148" s="7"/>
      <c r="P148" s="7"/>
      <c r="Q148" s="7"/>
      <c r="R148" s="7"/>
      <c r="S148" s="7"/>
      <c r="T148" s="7"/>
      <c r="U148" s="7"/>
      <c r="V148" s="7"/>
      <c r="W148" s="7"/>
      <c r="X148" s="7"/>
      <c r="Y148" s="7"/>
      <c r="Z148" s="7"/>
    </row>
    <row r="149" spans="1:26" ht="15.75">
      <c r="A149" s="27"/>
      <c r="B149" s="28"/>
      <c r="C149" s="28"/>
      <c r="D149" s="28"/>
      <c r="E149" s="28"/>
      <c r="F149" s="28"/>
      <c r="G149" s="28"/>
      <c r="H149" s="28"/>
      <c r="I149" s="28"/>
      <c r="J149" s="28"/>
      <c r="K149" s="28"/>
      <c r="L149" s="85"/>
      <c r="M149" s="28"/>
      <c r="N149" s="6"/>
      <c r="O149" s="7"/>
      <c r="P149" s="7"/>
      <c r="Q149" s="7"/>
      <c r="R149" s="7"/>
      <c r="S149" s="7"/>
      <c r="T149" s="7"/>
      <c r="U149" s="7"/>
      <c r="V149" s="7"/>
      <c r="W149" s="7"/>
      <c r="X149" s="7"/>
      <c r="Y149" s="7"/>
      <c r="Z149" s="7"/>
    </row>
    <row r="150" spans="1:26" ht="15.75">
      <c r="A150" s="8"/>
      <c r="B150" s="10"/>
      <c r="C150" s="10"/>
      <c r="D150" s="10"/>
      <c r="E150" s="10"/>
      <c r="F150" s="10"/>
      <c r="G150" s="10"/>
      <c r="H150" s="10"/>
      <c r="I150" s="10"/>
      <c r="J150" s="10"/>
      <c r="K150" s="10"/>
      <c r="L150" s="61"/>
      <c r="M150" s="10"/>
      <c r="N150" s="6"/>
      <c r="O150" s="7"/>
      <c r="P150" s="7"/>
      <c r="Q150" s="7"/>
      <c r="R150" s="7"/>
      <c r="S150" s="7"/>
      <c r="T150" s="7"/>
      <c r="U150" s="7"/>
      <c r="V150" s="7"/>
      <c r="W150" s="7"/>
      <c r="X150" s="7"/>
      <c r="Y150" s="7"/>
      <c r="Z150" s="7"/>
    </row>
    <row r="151" spans="1:26" ht="15.75">
      <c r="A151" s="8"/>
      <c r="B151" s="84" t="s">
        <v>104</v>
      </c>
      <c r="C151" s="16"/>
      <c r="D151" s="10"/>
      <c r="E151" s="10"/>
      <c r="F151" s="10"/>
      <c r="G151" s="10"/>
      <c r="H151" s="10"/>
      <c r="I151" s="10"/>
      <c r="J151" s="10"/>
      <c r="K151" s="10"/>
      <c r="L151" s="93"/>
      <c r="M151" s="10"/>
      <c r="N151" s="6"/>
      <c r="O151" s="7"/>
      <c r="P151" s="7"/>
      <c r="Q151" s="7"/>
      <c r="R151" s="7"/>
      <c r="S151" s="7"/>
      <c r="T151" s="7"/>
      <c r="U151" s="7"/>
      <c r="V151" s="7"/>
      <c r="W151" s="7"/>
      <c r="X151" s="7"/>
      <c r="Y151" s="7"/>
      <c r="Z151" s="7"/>
    </row>
    <row r="152" spans="1:26" ht="15.75">
      <c r="A152" s="27"/>
      <c r="B152" s="28" t="s">
        <v>105</v>
      </c>
      <c r="C152" s="28"/>
      <c r="D152" s="28"/>
      <c r="E152" s="28"/>
      <c r="F152" s="28"/>
      <c r="G152" s="28"/>
      <c r="H152" s="28"/>
      <c r="I152" s="28"/>
      <c r="J152" s="28"/>
      <c r="K152" s="28"/>
      <c r="L152" s="76">
        <f>(L78-L75+L81+L82+L83)/-L84</f>
        <v>3.803050397877984</v>
      </c>
      <c r="M152" s="28" t="s">
        <v>193</v>
      </c>
      <c r="N152" s="6"/>
      <c r="O152" s="7"/>
      <c r="P152" s="7"/>
      <c r="Q152" s="7"/>
      <c r="R152" s="7"/>
      <c r="S152" s="7"/>
      <c r="T152" s="7"/>
      <c r="U152" s="7"/>
      <c r="V152" s="7"/>
      <c r="W152" s="7"/>
      <c r="X152" s="7"/>
      <c r="Y152" s="7"/>
      <c r="Z152" s="7"/>
    </row>
    <row r="153" spans="1:26" ht="15.75">
      <c r="A153" s="27"/>
      <c r="B153" s="28" t="s">
        <v>106</v>
      </c>
      <c r="C153" s="28"/>
      <c r="D153" s="28"/>
      <c r="E153" s="28"/>
      <c r="F153" s="28"/>
      <c r="G153" s="28"/>
      <c r="H153" s="28"/>
      <c r="I153" s="28"/>
      <c r="J153" s="28"/>
      <c r="K153" s="28"/>
      <c r="L153" s="94">
        <v>3.07</v>
      </c>
      <c r="M153" s="28" t="s">
        <v>193</v>
      </c>
      <c r="N153" s="6"/>
      <c r="O153" s="7"/>
      <c r="P153" s="7"/>
      <c r="Q153" s="7"/>
      <c r="R153" s="7"/>
      <c r="S153" s="7"/>
      <c r="T153" s="7"/>
      <c r="U153" s="7"/>
      <c r="V153" s="7"/>
      <c r="W153" s="7"/>
      <c r="X153" s="7"/>
      <c r="Y153" s="7"/>
      <c r="Z153" s="7"/>
    </row>
    <row r="154" spans="1:26" ht="15.75">
      <c r="A154" s="27"/>
      <c r="B154" s="28" t="s">
        <v>107</v>
      </c>
      <c r="C154" s="28"/>
      <c r="D154" s="28"/>
      <c r="E154" s="28"/>
      <c r="F154" s="28"/>
      <c r="G154" s="28"/>
      <c r="H154" s="28"/>
      <c r="I154" s="28"/>
      <c r="J154" s="28"/>
      <c r="K154" s="28"/>
      <c r="L154" s="76">
        <f>(L78-L75+SUM(L81:L85))/-L86</f>
        <v>7.907129455909944</v>
      </c>
      <c r="M154" s="28" t="s">
        <v>193</v>
      </c>
      <c r="N154" s="6"/>
      <c r="O154" s="7"/>
      <c r="P154" s="7"/>
      <c r="Q154" s="7"/>
      <c r="R154" s="7"/>
      <c r="S154" s="7"/>
      <c r="T154" s="7"/>
      <c r="U154" s="7"/>
      <c r="V154" s="7"/>
      <c r="W154" s="7"/>
      <c r="X154" s="7"/>
      <c r="Y154" s="7"/>
      <c r="Z154" s="7"/>
    </row>
    <row r="155" spans="1:26" ht="15.75">
      <c r="A155" s="27"/>
      <c r="B155" s="28" t="s">
        <v>108</v>
      </c>
      <c r="C155" s="28"/>
      <c r="D155" s="28"/>
      <c r="E155" s="28"/>
      <c r="F155" s="28"/>
      <c r="G155" s="28"/>
      <c r="H155" s="28"/>
      <c r="I155" s="28"/>
      <c r="J155" s="28"/>
      <c r="K155" s="28"/>
      <c r="L155" s="95">
        <v>5.83</v>
      </c>
      <c r="M155" s="28" t="s">
        <v>193</v>
      </c>
      <c r="N155" s="6"/>
      <c r="O155" s="7"/>
      <c r="P155" s="7"/>
      <c r="Q155" s="7"/>
      <c r="R155" s="7"/>
      <c r="S155" s="7"/>
      <c r="T155" s="7"/>
      <c r="U155" s="7"/>
      <c r="V155" s="7"/>
      <c r="W155" s="7"/>
      <c r="X155" s="7"/>
      <c r="Y155" s="7"/>
      <c r="Z155" s="7"/>
    </row>
    <row r="156" spans="1:26" ht="15.75">
      <c r="A156" s="27"/>
      <c r="B156" s="28" t="s">
        <v>109</v>
      </c>
      <c r="C156" s="28"/>
      <c r="D156" s="28"/>
      <c r="E156" s="28"/>
      <c r="F156" s="28"/>
      <c r="G156" s="28"/>
      <c r="H156" s="28"/>
      <c r="I156" s="28"/>
      <c r="J156" s="28"/>
      <c r="K156" s="28"/>
      <c r="L156" s="76">
        <f>(L78-L75+L81+L82+L83+L84+L85+L86)/-L87</f>
        <v>21.529239766081872</v>
      </c>
      <c r="M156" s="28" t="s">
        <v>193</v>
      </c>
      <c r="N156" s="6"/>
      <c r="O156" s="7"/>
      <c r="P156" s="7"/>
      <c r="Q156" s="7"/>
      <c r="R156" s="7"/>
      <c r="S156" s="7"/>
      <c r="T156" s="7"/>
      <c r="U156" s="7"/>
      <c r="V156" s="7"/>
      <c r="W156" s="7"/>
      <c r="X156" s="7"/>
      <c r="Y156" s="7"/>
      <c r="Z156" s="7"/>
    </row>
    <row r="157" spans="1:26" ht="15.75">
      <c r="A157" s="27"/>
      <c r="B157" s="28" t="s">
        <v>110</v>
      </c>
      <c r="C157" s="28"/>
      <c r="D157" s="28"/>
      <c r="E157" s="28"/>
      <c r="F157" s="28"/>
      <c r="G157" s="28"/>
      <c r="H157" s="28"/>
      <c r="I157" s="28"/>
      <c r="J157" s="28"/>
      <c r="K157" s="28"/>
      <c r="L157" s="94">
        <v>14.98</v>
      </c>
      <c r="M157" s="28" t="s">
        <v>193</v>
      </c>
      <c r="N157" s="6"/>
      <c r="O157" s="7"/>
      <c r="P157" s="7"/>
      <c r="Q157" s="7"/>
      <c r="R157" s="7"/>
      <c r="S157" s="7"/>
      <c r="T157" s="7"/>
      <c r="U157" s="7"/>
      <c r="V157" s="7"/>
      <c r="W157" s="7"/>
      <c r="X157" s="7"/>
      <c r="Y157" s="7"/>
      <c r="Z157" s="7"/>
    </row>
    <row r="158" spans="1:26" ht="15.75">
      <c r="A158" s="27"/>
      <c r="B158" s="28"/>
      <c r="C158" s="28"/>
      <c r="D158" s="28"/>
      <c r="E158" s="28"/>
      <c r="F158" s="28"/>
      <c r="G158" s="28"/>
      <c r="H158" s="28"/>
      <c r="I158" s="28"/>
      <c r="J158" s="28"/>
      <c r="K158" s="28"/>
      <c r="L158" s="28"/>
      <c r="M158" s="28"/>
      <c r="N158" s="6"/>
      <c r="O158" s="7"/>
      <c r="P158" s="7"/>
      <c r="Q158" s="7"/>
      <c r="R158" s="7"/>
      <c r="S158" s="7"/>
      <c r="T158" s="7"/>
      <c r="U158" s="7"/>
      <c r="V158" s="7"/>
      <c r="W158" s="7"/>
      <c r="X158" s="7"/>
      <c r="Y158" s="7"/>
      <c r="Z158" s="7"/>
    </row>
    <row r="159" spans="1:26" ht="15.75">
      <c r="A159" s="2"/>
      <c r="B159" s="96"/>
      <c r="C159" s="96"/>
      <c r="D159" s="96"/>
      <c r="E159" s="96"/>
      <c r="F159" s="96"/>
      <c r="G159" s="96"/>
      <c r="H159" s="96"/>
      <c r="I159" s="96"/>
      <c r="J159" s="96"/>
      <c r="K159" s="96"/>
      <c r="L159" s="96"/>
      <c r="M159" s="96"/>
      <c r="N159" s="6"/>
      <c r="O159" s="7"/>
      <c r="P159" s="7"/>
      <c r="Q159" s="7"/>
      <c r="R159" s="7"/>
      <c r="S159" s="7"/>
      <c r="T159" s="7"/>
      <c r="U159" s="7"/>
      <c r="V159" s="7"/>
      <c r="W159" s="7"/>
      <c r="X159" s="7"/>
      <c r="Y159" s="7"/>
      <c r="Z159" s="7"/>
    </row>
    <row r="160" spans="1:26" ht="15.75">
      <c r="A160" s="97"/>
      <c r="B160" s="60" t="s">
        <v>111</v>
      </c>
      <c r="C160" s="98"/>
      <c r="D160" s="98"/>
      <c r="E160" s="98"/>
      <c r="F160" s="98"/>
      <c r="G160" s="99"/>
      <c r="H160" s="99"/>
      <c r="I160" s="99"/>
      <c r="J160" s="99">
        <v>36524</v>
      </c>
      <c r="K160" s="18"/>
      <c r="L160" s="18"/>
      <c r="M160" s="10"/>
      <c r="N160" s="100"/>
      <c r="O160" s="7"/>
      <c r="P160" s="7"/>
      <c r="Q160" s="7"/>
      <c r="R160" s="7"/>
      <c r="S160" s="7"/>
      <c r="T160" s="7"/>
      <c r="U160" s="7"/>
      <c r="V160" s="7"/>
      <c r="W160" s="7"/>
      <c r="X160" s="7"/>
      <c r="Y160" s="7"/>
      <c r="Z160" s="7"/>
    </row>
    <row r="161" spans="1:26" ht="15.75">
      <c r="A161" s="101"/>
      <c r="B161" s="102" t="s">
        <v>112</v>
      </c>
      <c r="C161" s="103"/>
      <c r="D161" s="103"/>
      <c r="E161" s="103"/>
      <c r="F161" s="103"/>
      <c r="G161" s="89"/>
      <c r="H161" s="89"/>
      <c r="I161" s="89"/>
      <c r="J161" s="104">
        <v>0.19215</v>
      </c>
      <c r="K161" s="28"/>
      <c r="L161" s="28"/>
      <c r="M161" s="28"/>
      <c r="N161" s="100"/>
      <c r="O161" s="7"/>
      <c r="P161" s="7"/>
      <c r="Q161" s="7"/>
      <c r="R161" s="7"/>
      <c r="S161" s="7"/>
      <c r="T161" s="7"/>
      <c r="U161" s="7"/>
      <c r="V161" s="7"/>
      <c r="W161" s="7"/>
      <c r="X161" s="7"/>
      <c r="Y161" s="7"/>
      <c r="Z161" s="7"/>
    </row>
    <row r="162" spans="1:26" ht="15.75">
      <c r="A162" s="101"/>
      <c r="B162" s="102" t="s">
        <v>113</v>
      </c>
      <c r="C162" s="103"/>
      <c r="D162" s="103"/>
      <c r="E162" s="103"/>
      <c r="F162" s="103"/>
      <c r="G162" s="89"/>
      <c r="H162" s="89"/>
      <c r="I162" s="89"/>
      <c r="J162" s="104">
        <v>0.0809</v>
      </c>
      <c r="K162" s="104"/>
      <c r="L162" s="28"/>
      <c r="M162" s="28"/>
      <c r="N162" s="100"/>
      <c r="O162" s="7"/>
      <c r="P162" s="7"/>
      <c r="Q162" s="7"/>
      <c r="R162" s="7"/>
      <c r="S162" s="7"/>
      <c r="T162" s="7"/>
      <c r="U162" s="7"/>
      <c r="V162" s="7"/>
      <c r="W162" s="7"/>
      <c r="X162" s="7"/>
      <c r="Y162" s="7"/>
      <c r="Z162" s="7"/>
    </row>
    <row r="163" spans="1:26" ht="15.75">
      <c r="A163" s="101"/>
      <c r="B163" s="102" t="s">
        <v>114</v>
      </c>
      <c r="C163" s="103"/>
      <c r="D163" s="103"/>
      <c r="E163" s="103"/>
      <c r="F163" s="103"/>
      <c r="G163" s="89"/>
      <c r="H163" s="89"/>
      <c r="I163" s="89"/>
      <c r="J163" s="104">
        <f>J161-J162</f>
        <v>0.11124999999999999</v>
      </c>
      <c r="K163" s="28"/>
      <c r="L163" s="28"/>
      <c r="M163" s="28"/>
      <c r="N163" s="100"/>
      <c r="O163" s="7"/>
      <c r="P163" s="7"/>
      <c r="Q163" s="7"/>
      <c r="R163" s="7"/>
      <c r="S163" s="7"/>
      <c r="T163" s="7"/>
      <c r="U163" s="7"/>
      <c r="V163" s="7"/>
      <c r="W163" s="7"/>
      <c r="X163" s="7"/>
      <c r="Y163" s="7"/>
      <c r="Z163" s="7"/>
    </row>
    <row r="164" spans="1:26" ht="15.75">
      <c r="A164" s="101"/>
      <c r="B164" s="102" t="s">
        <v>115</v>
      </c>
      <c r="C164" s="103"/>
      <c r="D164" s="103"/>
      <c r="E164" s="103"/>
      <c r="F164" s="103"/>
      <c r="G164" s="89"/>
      <c r="H164" s="89"/>
      <c r="I164" s="89"/>
      <c r="J164" s="104">
        <v>0.15847</v>
      </c>
      <c r="K164" s="28"/>
      <c r="L164" s="28"/>
      <c r="M164" s="28"/>
      <c r="N164" s="100"/>
      <c r="O164" s="7"/>
      <c r="P164" s="7"/>
      <c r="Q164" s="7"/>
      <c r="R164" s="7"/>
      <c r="S164" s="7"/>
      <c r="T164" s="7"/>
      <c r="U164" s="7"/>
      <c r="V164" s="7"/>
      <c r="W164" s="7"/>
      <c r="X164" s="7"/>
      <c r="Y164" s="7"/>
      <c r="Z164" s="7"/>
    </row>
    <row r="165" spans="1:26" ht="15.75">
      <c r="A165" s="101"/>
      <c r="B165" s="102" t="s">
        <v>116</v>
      </c>
      <c r="C165" s="103"/>
      <c r="D165" s="103"/>
      <c r="E165" s="103"/>
      <c r="F165" s="103"/>
      <c r="G165" s="89"/>
      <c r="H165" s="89"/>
      <c r="I165" s="89"/>
      <c r="J165" s="104">
        <f>L28</f>
        <v>0.0591531</v>
      </c>
      <c r="K165" s="28"/>
      <c r="L165" s="28"/>
      <c r="M165" s="28"/>
      <c r="N165" s="100"/>
      <c r="O165" s="7"/>
      <c r="P165" s="7"/>
      <c r="Q165" s="7"/>
      <c r="R165" s="7"/>
      <c r="S165" s="7"/>
      <c r="T165" s="7"/>
      <c r="U165" s="7"/>
      <c r="V165" s="7"/>
      <c r="W165" s="7"/>
      <c r="X165" s="7"/>
      <c r="Y165" s="7"/>
      <c r="Z165" s="7"/>
    </row>
    <row r="166" spans="1:26" ht="15.75">
      <c r="A166" s="101"/>
      <c r="B166" s="102" t="s">
        <v>117</v>
      </c>
      <c r="C166" s="103"/>
      <c r="D166" s="103"/>
      <c r="E166" s="103"/>
      <c r="F166" s="103"/>
      <c r="G166" s="89"/>
      <c r="H166" s="89"/>
      <c r="I166" s="89"/>
      <c r="J166" s="104">
        <f>J164-J165</f>
        <v>0.0993169</v>
      </c>
      <c r="K166" s="28"/>
      <c r="L166" s="28"/>
      <c r="M166" s="28"/>
      <c r="N166" s="100"/>
      <c r="O166" s="7"/>
      <c r="P166" s="7"/>
      <c r="Q166" s="7"/>
      <c r="R166" s="7"/>
      <c r="S166" s="7"/>
      <c r="T166" s="7"/>
      <c r="U166" s="7"/>
      <c r="V166" s="7"/>
      <c r="W166" s="7"/>
      <c r="X166" s="7"/>
      <c r="Y166" s="7"/>
      <c r="Z166" s="7"/>
    </row>
    <row r="167" spans="1:26" ht="15.75">
      <c r="A167" s="101"/>
      <c r="B167" s="102" t="s">
        <v>118</v>
      </c>
      <c r="C167" s="103"/>
      <c r="D167" s="103"/>
      <c r="E167" s="103"/>
      <c r="F167" s="103"/>
      <c r="G167" s="89"/>
      <c r="H167" s="89"/>
      <c r="I167" s="89"/>
      <c r="J167" s="104" t="s">
        <v>178</v>
      </c>
      <c r="K167" s="28"/>
      <c r="L167" s="28"/>
      <c r="M167" s="28"/>
      <c r="N167" s="100"/>
      <c r="O167" s="7"/>
      <c r="P167" s="7"/>
      <c r="Q167" s="7"/>
      <c r="R167" s="7"/>
      <c r="S167" s="7"/>
      <c r="T167" s="7"/>
      <c r="U167" s="7"/>
      <c r="V167" s="7"/>
      <c r="W167" s="7"/>
      <c r="X167" s="7"/>
      <c r="Y167" s="7"/>
      <c r="Z167" s="7"/>
    </row>
    <row r="168" spans="1:26" ht="15.75">
      <c r="A168" s="101"/>
      <c r="B168" s="102" t="s">
        <v>119</v>
      </c>
      <c r="C168" s="103"/>
      <c r="D168" s="103"/>
      <c r="E168" s="103"/>
      <c r="F168" s="103"/>
      <c r="G168" s="89"/>
      <c r="H168" s="89"/>
      <c r="I168" s="89"/>
      <c r="J168" s="105">
        <v>78.22</v>
      </c>
      <c r="K168" s="28"/>
      <c r="L168" s="28"/>
      <c r="M168" s="28"/>
      <c r="N168" s="100"/>
      <c r="O168" s="7"/>
      <c r="P168" s="7"/>
      <c r="Q168" s="7"/>
      <c r="R168" s="7"/>
      <c r="S168" s="7"/>
      <c r="T168" s="7"/>
      <c r="U168" s="7"/>
      <c r="V168" s="7"/>
      <c r="W168" s="7"/>
      <c r="X168" s="7"/>
      <c r="Y168" s="7"/>
      <c r="Z168" s="7"/>
    </row>
    <row r="169" spans="1:26" ht="15.75">
      <c r="A169" s="101"/>
      <c r="B169" s="102" t="s">
        <v>120</v>
      </c>
      <c r="C169" s="103"/>
      <c r="D169" s="103"/>
      <c r="E169" s="103"/>
      <c r="F169" s="103"/>
      <c r="G169" s="89"/>
      <c r="H169" s="89"/>
      <c r="I169" s="89"/>
      <c r="J169" s="105">
        <v>63.65</v>
      </c>
      <c r="K169" s="28"/>
      <c r="L169" s="28"/>
      <c r="M169" s="28"/>
      <c r="N169" s="100"/>
      <c r="O169" s="7"/>
      <c r="P169" s="7"/>
      <c r="Q169" s="7"/>
      <c r="R169" s="7"/>
      <c r="S169" s="7"/>
      <c r="T169" s="7"/>
      <c r="U169" s="7"/>
      <c r="V169" s="7"/>
      <c r="W169" s="7"/>
      <c r="X169" s="7"/>
      <c r="Y169" s="7"/>
      <c r="Z169" s="7"/>
    </row>
    <row r="170" spans="1:26" ht="15.75">
      <c r="A170" s="101"/>
      <c r="B170" s="102" t="s">
        <v>121</v>
      </c>
      <c r="C170" s="103"/>
      <c r="D170" s="103"/>
      <c r="E170" s="103"/>
      <c r="F170" s="103"/>
      <c r="G170" s="89"/>
      <c r="H170" s="89"/>
      <c r="I170" s="89"/>
      <c r="J170" s="104">
        <f>F59/D59*4</f>
        <v>0.25243366395876005</v>
      </c>
      <c r="K170" s="28"/>
      <c r="L170" s="28"/>
      <c r="M170" s="28"/>
      <c r="N170" s="100"/>
      <c r="O170" s="7"/>
      <c r="P170" s="106"/>
      <c r="Q170" s="106"/>
      <c r="R170" s="7"/>
      <c r="S170" s="7"/>
      <c r="T170" s="7"/>
      <c r="U170" s="7"/>
      <c r="V170" s="7"/>
      <c r="W170" s="7"/>
      <c r="X170" s="7"/>
      <c r="Y170" s="7"/>
      <c r="Z170" s="7"/>
    </row>
    <row r="171" spans="1:26" ht="15.75">
      <c r="A171" s="101"/>
      <c r="B171" s="102"/>
      <c r="C171" s="102"/>
      <c r="D171" s="102"/>
      <c r="E171" s="102"/>
      <c r="F171" s="102"/>
      <c r="G171" s="28"/>
      <c r="H171" s="28"/>
      <c r="I171" s="35"/>
      <c r="J171" s="107"/>
      <c r="K171" s="28"/>
      <c r="L171" s="108"/>
      <c r="M171" s="28"/>
      <c r="N171" s="100"/>
      <c r="O171" s="7"/>
      <c r="P171" s="106"/>
      <c r="Q171" s="106"/>
      <c r="R171" s="7"/>
      <c r="S171" s="7"/>
      <c r="T171" s="7"/>
      <c r="U171" s="7"/>
      <c r="V171" s="7"/>
      <c r="W171" s="7"/>
      <c r="X171" s="7"/>
      <c r="Y171" s="7"/>
      <c r="Z171" s="7"/>
    </row>
    <row r="172" spans="1:26" ht="15.75">
      <c r="A172" s="109"/>
      <c r="B172" s="17" t="s">
        <v>122</v>
      </c>
      <c r="C172" s="20"/>
      <c r="D172" s="110"/>
      <c r="E172" s="20"/>
      <c r="F172" s="110"/>
      <c r="G172" s="20"/>
      <c r="H172" s="110"/>
      <c r="I172" s="20" t="s">
        <v>173</v>
      </c>
      <c r="J172" s="110" t="s">
        <v>179</v>
      </c>
      <c r="K172" s="18"/>
      <c r="L172" s="18"/>
      <c r="M172" s="10"/>
      <c r="N172" s="100"/>
      <c r="O172" s="7"/>
      <c r="P172" s="111"/>
      <c r="Q172" s="111"/>
      <c r="R172" s="111"/>
      <c r="S172" s="7"/>
      <c r="T172" s="7"/>
      <c r="U172" s="7"/>
      <c r="V172" s="7"/>
      <c r="W172" s="7"/>
      <c r="X172" s="7"/>
      <c r="Y172" s="7"/>
      <c r="Z172" s="7"/>
    </row>
    <row r="173" spans="1:26" ht="15.75">
      <c r="A173" s="112"/>
      <c r="B173" s="102" t="s">
        <v>123</v>
      </c>
      <c r="C173" s="67"/>
      <c r="D173" s="67"/>
      <c r="E173" s="67"/>
      <c r="F173" s="28"/>
      <c r="G173" s="28"/>
      <c r="H173" s="28"/>
      <c r="I173" s="28">
        <v>4471</v>
      </c>
      <c r="J173" s="66">
        <v>32735</v>
      </c>
      <c r="K173" s="66"/>
      <c r="L173" s="108"/>
      <c r="M173" s="113"/>
      <c r="N173" s="100"/>
      <c r="O173" s="7"/>
      <c r="P173" s="7"/>
      <c r="Q173" s="7"/>
      <c r="R173" s="7"/>
      <c r="S173" s="7"/>
      <c r="T173" s="7"/>
      <c r="U173" s="7"/>
      <c r="V173" s="7"/>
      <c r="W173" s="7"/>
      <c r="X173" s="7"/>
      <c r="Y173" s="7"/>
      <c r="Z173" s="7"/>
    </row>
    <row r="174" spans="1:26" ht="15.75">
      <c r="A174" s="112"/>
      <c r="B174" s="102" t="s">
        <v>124</v>
      </c>
      <c r="C174" s="67"/>
      <c r="D174" s="67"/>
      <c r="E174" s="67"/>
      <c r="F174" s="28"/>
      <c r="G174" s="28"/>
      <c r="H174" s="28"/>
      <c r="I174" s="28">
        <v>28</v>
      </c>
      <c r="J174" s="66">
        <v>93</v>
      </c>
      <c r="K174" s="66"/>
      <c r="L174" s="108"/>
      <c r="M174" s="113"/>
      <c r="N174" s="100"/>
      <c r="O174" s="7"/>
      <c r="P174" s="7"/>
      <c r="Q174" s="7"/>
      <c r="R174" s="7"/>
      <c r="S174" s="7"/>
      <c r="T174" s="7"/>
      <c r="U174" s="7"/>
      <c r="V174" s="7"/>
      <c r="W174" s="7"/>
      <c r="X174" s="7"/>
      <c r="Y174" s="7"/>
      <c r="Z174" s="7"/>
    </row>
    <row r="175" spans="1:26" ht="15.75">
      <c r="A175" s="112"/>
      <c r="B175" s="114" t="s">
        <v>125</v>
      </c>
      <c r="C175" s="67"/>
      <c r="D175" s="67"/>
      <c r="E175" s="67"/>
      <c r="F175" s="28"/>
      <c r="G175" s="28"/>
      <c r="H175" s="28"/>
      <c r="I175" s="28"/>
      <c r="J175" s="76" t="s">
        <v>180</v>
      </c>
      <c r="K175" s="28"/>
      <c r="L175" s="108"/>
      <c r="M175" s="113"/>
      <c r="N175" s="100"/>
      <c r="O175" s="7"/>
      <c r="P175" s="7"/>
      <c r="Q175" s="7"/>
      <c r="R175" s="7"/>
      <c r="S175" s="7"/>
      <c r="T175" s="7"/>
      <c r="U175" s="7"/>
      <c r="V175" s="7"/>
      <c r="W175" s="7"/>
      <c r="X175" s="7"/>
      <c r="Y175" s="7"/>
      <c r="Z175" s="7"/>
    </row>
    <row r="176" spans="1:26" ht="15.75">
      <c r="A176" s="112"/>
      <c r="B176" s="114" t="s">
        <v>126</v>
      </c>
      <c r="C176" s="67"/>
      <c r="D176" s="67"/>
      <c r="E176" s="67"/>
      <c r="F176" s="28"/>
      <c r="G176" s="28"/>
      <c r="H176" s="28"/>
      <c r="I176" s="28"/>
      <c r="J176" s="66">
        <f>H59</f>
        <v>38071</v>
      </c>
      <c r="K176" s="28"/>
      <c r="L176" s="108"/>
      <c r="M176" s="113"/>
      <c r="N176" s="100"/>
      <c r="O176" s="7"/>
      <c r="P176" s="7"/>
      <c r="Q176" s="7"/>
      <c r="R176" s="7"/>
      <c r="S176" s="7"/>
      <c r="T176" s="7"/>
      <c r="U176" s="7"/>
      <c r="V176" s="7"/>
      <c r="W176" s="7"/>
      <c r="X176" s="7"/>
      <c r="Y176" s="7"/>
      <c r="Z176" s="7"/>
    </row>
    <row r="177" spans="1:26" ht="15.75">
      <c r="A177" s="115"/>
      <c r="B177" s="114" t="s">
        <v>127</v>
      </c>
      <c r="C177" s="67"/>
      <c r="D177" s="102"/>
      <c r="E177" s="102"/>
      <c r="F177" s="102"/>
      <c r="G177" s="28"/>
      <c r="H177" s="28"/>
      <c r="I177" s="28"/>
      <c r="J177" s="76"/>
      <c r="K177" s="28"/>
      <c r="L177" s="108"/>
      <c r="M177" s="116"/>
      <c r="N177" s="100"/>
      <c r="O177" s="7"/>
      <c r="P177" s="7"/>
      <c r="Q177" s="7"/>
      <c r="R177" s="7"/>
      <c r="S177" s="7"/>
      <c r="T177" s="7"/>
      <c r="U177" s="7"/>
      <c r="V177" s="7"/>
      <c r="W177" s="7"/>
      <c r="X177" s="7"/>
      <c r="Y177" s="7"/>
      <c r="Z177" s="7"/>
    </row>
    <row r="178" spans="1:26" ht="15.75">
      <c r="A178" s="112"/>
      <c r="B178" s="102" t="s">
        <v>128</v>
      </c>
      <c r="C178" s="67"/>
      <c r="D178" s="67"/>
      <c r="E178" s="67"/>
      <c r="F178" s="67"/>
      <c r="G178" s="28"/>
      <c r="H178" s="28"/>
      <c r="I178" s="28"/>
      <c r="J178" s="66" t="s">
        <v>181</v>
      </c>
      <c r="K178" s="28"/>
      <c r="L178" s="108"/>
      <c r="M178" s="116"/>
      <c r="N178" s="100"/>
      <c r="O178" s="7"/>
      <c r="P178" s="7"/>
      <c r="Q178" s="7"/>
      <c r="R178" s="7"/>
      <c r="S178" s="7"/>
      <c r="T178" s="7"/>
      <c r="U178" s="7"/>
      <c r="V178" s="7"/>
      <c r="W178" s="7"/>
      <c r="X178" s="7"/>
      <c r="Y178" s="7"/>
      <c r="Z178" s="7"/>
    </row>
    <row r="179" spans="1:26" ht="15.75">
      <c r="A179" s="112"/>
      <c r="B179" s="102" t="s">
        <v>129</v>
      </c>
      <c r="C179" s="67"/>
      <c r="D179" s="67"/>
      <c r="E179" s="67"/>
      <c r="F179" s="67"/>
      <c r="G179" s="28"/>
      <c r="H179" s="28"/>
      <c r="I179" s="28"/>
      <c r="J179" s="66" t="s">
        <v>181</v>
      </c>
      <c r="K179" s="28"/>
      <c r="L179" s="108"/>
      <c r="M179" s="116"/>
      <c r="N179" s="100"/>
      <c r="O179" s="7"/>
      <c r="P179" s="7"/>
      <c r="Q179" s="7"/>
      <c r="R179" s="7"/>
      <c r="S179" s="7"/>
      <c r="T179" s="7"/>
      <c r="U179" s="7"/>
      <c r="V179" s="7"/>
      <c r="W179" s="7"/>
      <c r="X179" s="7"/>
      <c r="Y179" s="7"/>
      <c r="Z179" s="7"/>
    </row>
    <row r="180" spans="1:26" ht="15.75">
      <c r="A180" s="115"/>
      <c r="B180" s="114" t="s">
        <v>130</v>
      </c>
      <c r="C180" s="67"/>
      <c r="D180" s="102"/>
      <c r="E180" s="102"/>
      <c r="F180" s="102"/>
      <c r="G180" s="28"/>
      <c r="H180" s="28"/>
      <c r="I180" s="28"/>
      <c r="J180" s="117"/>
      <c r="K180" s="28"/>
      <c r="L180" s="108"/>
      <c r="M180" s="116"/>
      <c r="N180" s="100"/>
      <c r="O180" s="7"/>
      <c r="P180" s="7"/>
      <c r="Q180" s="7"/>
      <c r="R180" s="7"/>
      <c r="S180" s="7"/>
      <c r="T180" s="7"/>
      <c r="U180" s="7"/>
      <c r="V180" s="7"/>
      <c r="W180" s="7"/>
      <c r="X180" s="7"/>
      <c r="Y180" s="7"/>
      <c r="Z180" s="7"/>
    </row>
    <row r="181" spans="1:26" ht="15.75">
      <c r="A181" s="115"/>
      <c r="B181" s="102" t="s">
        <v>131</v>
      </c>
      <c r="C181" s="67"/>
      <c r="D181" s="102"/>
      <c r="E181" s="102"/>
      <c r="F181" s="102"/>
      <c r="G181" s="28"/>
      <c r="H181" s="28"/>
      <c r="I181" s="28"/>
      <c r="J181" s="117" t="s">
        <v>182</v>
      </c>
      <c r="K181" s="28"/>
      <c r="L181" s="108"/>
      <c r="M181" s="116"/>
      <c r="N181" s="100"/>
      <c r="O181" s="7"/>
      <c r="P181" s="7"/>
      <c r="Q181" s="7"/>
      <c r="R181" s="7"/>
      <c r="S181" s="7"/>
      <c r="T181" s="7"/>
      <c r="U181" s="7"/>
      <c r="V181" s="7"/>
      <c r="W181" s="7"/>
      <c r="X181" s="7"/>
      <c r="Y181" s="7"/>
      <c r="Z181" s="7"/>
    </row>
    <row r="182" spans="1:26" ht="15.75">
      <c r="A182" s="112"/>
      <c r="B182" s="102" t="s">
        <v>132</v>
      </c>
      <c r="C182" s="67"/>
      <c r="D182" s="118"/>
      <c r="E182" s="118"/>
      <c r="F182" s="119"/>
      <c r="G182" s="28"/>
      <c r="H182" s="28"/>
      <c r="I182" s="28"/>
      <c r="J182" s="117" t="s">
        <v>182</v>
      </c>
      <c r="K182" s="28"/>
      <c r="L182" s="108"/>
      <c r="M182" s="116"/>
      <c r="N182" s="100"/>
      <c r="O182" s="7"/>
      <c r="P182" s="7"/>
      <c r="Q182" s="7"/>
      <c r="R182" s="7"/>
      <c r="S182" s="7"/>
      <c r="T182" s="7"/>
      <c r="U182" s="7"/>
      <c r="V182" s="7"/>
      <c r="W182" s="7"/>
      <c r="X182" s="7"/>
      <c r="Y182" s="7"/>
      <c r="Z182" s="7"/>
    </row>
    <row r="183" spans="1:26" ht="15.75">
      <c r="A183" s="112"/>
      <c r="B183" s="102" t="s">
        <v>133</v>
      </c>
      <c r="C183" s="67"/>
      <c r="D183" s="118"/>
      <c r="E183" s="118"/>
      <c r="F183" s="119"/>
      <c r="G183" s="28"/>
      <c r="H183" s="28"/>
      <c r="I183" s="28"/>
      <c r="J183" s="117" t="s">
        <v>182</v>
      </c>
      <c r="K183" s="28"/>
      <c r="L183" s="108"/>
      <c r="M183" s="116"/>
      <c r="N183" s="100"/>
      <c r="O183" s="7"/>
      <c r="P183" s="7"/>
      <c r="Q183" s="7"/>
      <c r="R183" s="7"/>
      <c r="S183" s="7"/>
      <c r="T183" s="7"/>
      <c r="U183" s="7"/>
      <c r="V183" s="7"/>
      <c r="W183" s="7"/>
      <c r="X183" s="7"/>
      <c r="Y183" s="7"/>
      <c r="Z183" s="7"/>
    </row>
    <row r="184" spans="1:26" ht="15.75">
      <c r="A184" s="112"/>
      <c r="B184" s="102" t="s">
        <v>134</v>
      </c>
      <c r="C184" s="67"/>
      <c r="D184" s="120"/>
      <c r="E184" s="118"/>
      <c r="F184" s="119"/>
      <c r="G184" s="28"/>
      <c r="H184" s="28"/>
      <c r="I184" s="28"/>
      <c r="J184" s="117" t="s">
        <v>182</v>
      </c>
      <c r="K184" s="28"/>
      <c r="L184" s="108"/>
      <c r="M184" s="116"/>
      <c r="N184" s="100"/>
      <c r="O184" s="7"/>
      <c r="P184" s="7"/>
      <c r="Q184" s="7"/>
      <c r="R184" s="7"/>
      <c r="S184" s="7"/>
      <c r="T184" s="7"/>
      <c r="U184" s="7"/>
      <c r="V184" s="7"/>
      <c r="W184" s="7"/>
      <c r="X184" s="7"/>
      <c r="Y184" s="7"/>
      <c r="Z184" s="7"/>
    </row>
    <row r="185" spans="1:26" ht="15.75">
      <c r="A185" s="112"/>
      <c r="B185" s="102"/>
      <c r="C185" s="67"/>
      <c r="D185" s="120"/>
      <c r="E185" s="118"/>
      <c r="F185" s="119"/>
      <c r="G185" s="28"/>
      <c r="H185" s="35"/>
      <c r="I185" s="35"/>
      <c r="J185" s="121"/>
      <c r="K185" s="35"/>
      <c r="L185" s="108"/>
      <c r="M185" s="116"/>
      <c r="N185" s="100"/>
      <c r="O185" s="7"/>
      <c r="P185" s="7"/>
      <c r="Q185" s="7"/>
      <c r="R185" s="7"/>
      <c r="S185" s="7"/>
      <c r="T185" s="7"/>
      <c r="U185" s="7"/>
      <c r="V185" s="7"/>
      <c r="W185" s="7"/>
      <c r="X185" s="7"/>
      <c r="Y185" s="7"/>
      <c r="Z185" s="7"/>
    </row>
    <row r="186" spans="1:26" ht="15.75">
      <c r="A186" s="8"/>
      <c r="B186" s="17" t="s">
        <v>135</v>
      </c>
      <c r="C186" s="20"/>
      <c r="D186" s="110"/>
      <c r="E186" s="20"/>
      <c r="F186" s="110"/>
      <c r="G186" s="20"/>
      <c r="H186" s="110" t="s">
        <v>173</v>
      </c>
      <c r="I186" s="20" t="s">
        <v>174</v>
      </c>
      <c r="J186" s="110" t="s">
        <v>183</v>
      </c>
      <c r="K186" s="20" t="s">
        <v>174</v>
      </c>
      <c r="L186" s="18"/>
      <c r="M186" s="122"/>
      <c r="N186" s="100"/>
      <c r="O186" s="7"/>
      <c r="P186" s="7"/>
      <c r="Q186" s="7"/>
      <c r="R186" s="7"/>
      <c r="S186" s="7"/>
      <c r="T186" s="7"/>
      <c r="U186" s="7"/>
      <c r="V186" s="7"/>
      <c r="W186" s="7"/>
      <c r="X186" s="7"/>
      <c r="Y186" s="7"/>
      <c r="Z186" s="7"/>
    </row>
    <row r="187" spans="1:26" ht="15.75">
      <c r="A187" s="27"/>
      <c r="B187" s="67" t="s">
        <v>136</v>
      </c>
      <c r="C187" s="123"/>
      <c r="D187" s="67"/>
      <c r="E187" s="123"/>
      <c r="F187" s="28"/>
      <c r="G187" s="123"/>
      <c r="H187" s="67">
        <v>44713</v>
      </c>
      <c r="I187" s="123">
        <f>H187/$H$192</f>
        <v>0.6185568436488393</v>
      </c>
      <c r="J187" s="66">
        <v>222437</v>
      </c>
      <c r="K187" s="124">
        <f>J187/$J$192</f>
        <v>0.61149888524482</v>
      </c>
      <c r="L187" s="108"/>
      <c r="M187" s="116"/>
      <c r="N187" s="100"/>
      <c r="O187" s="7"/>
      <c r="P187" s="7"/>
      <c r="Q187" s="7"/>
      <c r="R187" s="7"/>
      <c r="S187" s="7"/>
      <c r="T187" s="7"/>
      <c r="U187" s="7"/>
      <c r="V187" s="7"/>
      <c r="W187" s="7"/>
      <c r="X187" s="7"/>
      <c r="Y187" s="7"/>
      <c r="Z187" s="7"/>
    </row>
    <row r="188" spans="1:26" ht="15.75">
      <c r="A188" s="27"/>
      <c r="B188" s="67" t="s">
        <v>137</v>
      </c>
      <c r="C188" s="123"/>
      <c r="D188" s="67"/>
      <c r="E188" s="123"/>
      <c r="F188" s="28"/>
      <c r="G188" s="125"/>
      <c r="H188" s="67">
        <v>3738</v>
      </c>
      <c r="I188" s="123">
        <f>H188/$H$192</f>
        <v>0.051711258058268546</v>
      </c>
      <c r="J188" s="66">
        <v>20875</v>
      </c>
      <c r="K188" s="124">
        <f>J188/$J$192</f>
        <v>0.05738721179248784</v>
      </c>
      <c r="L188" s="108"/>
      <c r="M188" s="116"/>
      <c r="N188" s="100"/>
      <c r="O188" s="7"/>
      <c r="P188" s="7"/>
      <c r="Q188" s="7"/>
      <c r="R188" s="7"/>
      <c r="S188" s="7"/>
      <c r="T188" s="7"/>
      <c r="U188" s="7"/>
      <c r="V188" s="7"/>
      <c r="W188" s="7"/>
      <c r="X188" s="7"/>
      <c r="Y188" s="7"/>
      <c r="Z188" s="7"/>
    </row>
    <row r="189" spans="1:26" ht="15.75">
      <c r="A189" s="27"/>
      <c r="B189" s="67" t="s">
        <v>138</v>
      </c>
      <c r="C189" s="123"/>
      <c r="D189" s="67"/>
      <c r="E189" s="123"/>
      <c r="F189" s="28"/>
      <c r="G189" s="125"/>
      <c r="H189" s="67">
        <v>1787</v>
      </c>
      <c r="I189" s="123">
        <f>H189/$H$192</f>
        <v>0.02472124616108237</v>
      </c>
      <c r="J189" s="66">
        <v>7414</v>
      </c>
      <c r="K189" s="124">
        <f>J189/$J$192</f>
        <v>0.020381738358299633</v>
      </c>
      <c r="L189" s="108"/>
      <c r="M189" s="116"/>
      <c r="N189" s="100"/>
      <c r="O189" s="7"/>
      <c r="P189" s="7"/>
      <c r="Q189" s="7"/>
      <c r="R189" s="7"/>
      <c r="S189" s="7"/>
      <c r="T189" s="7"/>
      <c r="U189" s="7"/>
      <c r="V189" s="7"/>
      <c r="W189" s="7"/>
      <c r="X189" s="7"/>
      <c r="Y189" s="7"/>
      <c r="Z189" s="7"/>
    </row>
    <row r="190" spans="1:26" ht="15.75">
      <c r="A190" s="27"/>
      <c r="B190" s="67" t="s">
        <v>139</v>
      </c>
      <c r="C190" s="123"/>
      <c r="D190" s="67"/>
      <c r="E190" s="123"/>
      <c r="F190" s="28"/>
      <c r="G190" s="125"/>
      <c r="H190" s="67">
        <v>22048</v>
      </c>
      <c r="I190" s="123">
        <f>H190/$H$192</f>
        <v>0.3050106521318098</v>
      </c>
      <c r="J190" s="66">
        <v>113031</v>
      </c>
      <c r="K190" s="124">
        <f>J190/$J$192</f>
        <v>0.3107321646043925</v>
      </c>
      <c r="L190" s="108"/>
      <c r="M190" s="116"/>
      <c r="N190" s="100"/>
      <c r="O190" s="7"/>
      <c r="P190" s="7"/>
      <c r="Q190" s="7"/>
      <c r="R190" s="7"/>
      <c r="S190" s="7"/>
      <c r="T190" s="7"/>
      <c r="U190" s="7"/>
      <c r="V190" s="7"/>
      <c r="W190" s="7"/>
      <c r="X190" s="7"/>
      <c r="Y190" s="7"/>
      <c r="Z190" s="7"/>
    </row>
    <row r="191" spans="1:26" ht="15.75">
      <c r="A191" s="27"/>
      <c r="B191" s="67" t="s">
        <v>140</v>
      </c>
      <c r="C191" s="126"/>
      <c r="D191" s="113"/>
      <c r="E191" s="126"/>
      <c r="F191" s="28"/>
      <c r="G191" s="126"/>
      <c r="H191" s="113"/>
      <c r="I191" s="126"/>
      <c r="J191" s="66">
        <f>L57</f>
        <v>0</v>
      </c>
      <c r="K191" s="124">
        <f>J191/$J$192</f>
        <v>0</v>
      </c>
      <c r="L191" s="108"/>
      <c r="M191" s="116"/>
      <c r="N191" s="100"/>
      <c r="O191" s="7"/>
      <c r="P191" s="7"/>
      <c r="Q191" s="7"/>
      <c r="R191" s="7"/>
      <c r="S191" s="7"/>
      <c r="T191" s="7"/>
      <c r="U191" s="7"/>
      <c r="V191" s="7"/>
      <c r="W191" s="7"/>
      <c r="X191" s="7"/>
      <c r="Y191" s="7"/>
      <c r="Z191" s="7"/>
    </row>
    <row r="192" spans="1:26" ht="15.75">
      <c r="A192" s="27"/>
      <c r="B192" s="28"/>
      <c r="C192" s="28"/>
      <c r="D192" s="35"/>
      <c r="E192" s="28"/>
      <c r="F192" s="28"/>
      <c r="G192" s="28"/>
      <c r="H192" s="65">
        <f>SUM(H187:H190)</f>
        <v>72286</v>
      </c>
      <c r="I192" s="124">
        <f>SUM(I187:I190)</f>
        <v>1</v>
      </c>
      <c r="J192" s="66">
        <f>SUM(J187:J191)</f>
        <v>363757</v>
      </c>
      <c r="K192" s="124">
        <f>SUM(K187:K191)</f>
        <v>1</v>
      </c>
      <c r="L192" s="108"/>
      <c r="M192" s="28"/>
      <c r="N192" s="100"/>
      <c r="O192" s="7"/>
      <c r="P192" s="7"/>
      <c r="Q192" s="7"/>
      <c r="R192" s="7"/>
      <c r="S192" s="7"/>
      <c r="T192" s="7"/>
      <c r="U192" s="7"/>
      <c r="V192" s="7"/>
      <c r="W192" s="7"/>
      <c r="X192" s="7"/>
      <c r="Y192" s="7"/>
      <c r="Z192" s="7"/>
    </row>
    <row r="193" spans="1:26" ht="15.75">
      <c r="A193" s="27"/>
      <c r="B193" s="28"/>
      <c r="C193" s="28"/>
      <c r="D193" s="35"/>
      <c r="E193" s="28"/>
      <c r="F193" s="28"/>
      <c r="G193" s="28"/>
      <c r="H193" s="65"/>
      <c r="I193" s="124"/>
      <c r="J193" s="66"/>
      <c r="K193" s="124"/>
      <c r="L193" s="108"/>
      <c r="M193" s="28"/>
      <c r="N193" s="100"/>
      <c r="O193" s="7"/>
      <c r="P193" s="7"/>
      <c r="Q193" s="7"/>
      <c r="R193" s="7"/>
      <c r="S193" s="7"/>
      <c r="T193" s="7"/>
      <c r="U193" s="7"/>
      <c r="V193" s="7"/>
      <c r="W193" s="7"/>
      <c r="X193" s="7"/>
      <c r="Y193" s="7"/>
      <c r="Z193" s="7"/>
    </row>
    <row r="194" spans="1:26" ht="15.75">
      <c r="A194" s="8"/>
      <c r="B194" s="10"/>
      <c r="C194" s="10"/>
      <c r="D194" s="21"/>
      <c r="E194" s="10"/>
      <c r="F194" s="10"/>
      <c r="G194" s="10"/>
      <c r="H194" s="68"/>
      <c r="I194" s="127"/>
      <c r="J194" s="128"/>
      <c r="K194" s="127"/>
      <c r="L194" s="93"/>
      <c r="M194" s="10"/>
      <c r="N194" s="100"/>
      <c r="O194" s="7"/>
      <c r="P194" s="7"/>
      <c r="Q194" s="7"/>
      <c r="R194" s="7"/>
      <c r="S194" s="7"/>
      <c r="T194" s="7"/>
      <c r="U194" s="7"/>
      <c r="V194" s="7"/>
      <c r="W194" s="7"/>
      <c r="X194" s="7"/>
      <c r="Y194" s="7"/>
      <c r="Z194" s="7"/>
    </row>
    <row r="195" spans="1:26" ht="15.75">
      <c r="A195" s="129"/>
      <c r="B195" s="17" t="s">
        <v>141</v>
      </c>
      <c r="C195" s="130"/>
      <c r="D195" s="20" t="s">
        <v>154</v>
      </c>
      <c r="E195" s="18"/>
      <c r="F195" s="17" t="s">
        <v>163</v>
      </c>
      <c r="G195" s="131"/>
      <c r="H195" s="131"/>
      <c r="I195" s="131"/>
      <c r="J195" s="132"/>
      <c r="K195" s="15"/>
      <c r="L195" s="15"/>
      <c r="M195" s="15"/>
      <c r="N195" s="133"/>
      <c r="O195" s="134"/>
      <c r="P195" s="134"/>
      <c r="Q195" s="134"/>
      <c r="R195" s="134"/>
      <c r="S195" s="7"/>
      <c r="T195" s="7"/>
      <c r="U195" s="7"/>
      <c r="V195" s="7"/>
      <c r="W195" s="7"/>
      <c r="X195" s="7"/>
      <c r="Y195" s="7"/>
      <c r="Z195" s="7"/>
    </row>
    <row r="196" spans="1:26" ht="15.75">
      <c r="A196" s="129"/>
      <c r="B196" s="16" t="s">
        <v>142</v>
      </c>
      <c r="C196" s="135"/>
      <c r="D196" s="136" t="s">
        <v>155</v>
      </c>
      <c r="E196" s="16"/>
      <c r="F196" s="16" t="s">
        <v>164</v>
      </c>
      <c r="G196" s="135"/>
      <c r="H196" s="135"/>
      <c r="I196" s="15"/>
      <c r="J196" s="15"/>
      <c r="K196" s="15"/>
      <c r="L196" s="15"/>
      <c r="M196" s="15"/>
      <c r="N196" s="133"/>
      <c r="O196" s="134"/>
      <c r="P196" s="134"/>
      <c r="Q196" s="134"/>
      <c r="R196" s="134"/>
      <c r="S196" s="7"/>
      <c r="T196" s="7"/>
      <c r="U196" s="7"/>
      <c r="V196" s="7"/>
      <c r="W196" s="7"/>
      <c r="X196" s="7"/>
      <c r="Y196" s="7"/>
      <c r="Z196" s="7"/>
    </row>
    <row r="197" spans="1:26" ht="15.75">
      <c r="A197" s="129"/>
      <c r="B197" s="16" t="s">
        <v>143</v>
      </c>
      <c r="C197" s="135"/>
      <c r="D197" s="136" t="s">
        <v>156</v>
      </c>
      <c r="E197" s="16"/>
      <c r="F197" s="16" t="s">
        <v>165</v>
      </c>
      <c r="G197" s="135"/>
      <c r="H197" s="135"/>
      <c r="I197" s="15"/>
      <c r="J197" s="15"/>
      <c r="K197" s="15"/>
      <c r="L197" s="15"/>
      <c r="M197" s="15"/>
      <c r="N197" s="133"/>
      <c r="O197" s="134"/>
      <c r="P197" s="134"/>
      <c r="Q197" s="134"/>
      <c r="R197" s="134"/>
      <c r="S197" s="7"/>
      <c r="T197" s="7"/>
      <c r="U197" s="7"/>
      <c r="V197" s="7"/>
      <c r="W197" s="7"/>
      <c r="X197" s="7"/>
      <c r="Y197" s="7"/>
      <c r="Z197" s="7"/>
    </row>
    <row r="198" spans="1:26" ht="15">
      <c r="A198" s="129"/>
      <c r="B198" s="15"/>
      <c r="C198" s="15"/>
      <c r="D198" s="15"/>
      <c r="E198" s="15"/>
      <c r="F198" s="15"/>
      <c r="G198" s="15"/>
      <c r="H198" s="15"/>
      <c r="I198" s="15"/>
      <c r="J198" s="15"/>
      <c r="K198" s="15"/>
      <c r="L198" s="15"/>
      <c r="M198" s="15"/>
      <c r="N198" s="133"/>
      <c r="O198" s="134"/>
      <c r="P198" s="134"/>
      <c r="Q198" s="134"/>
      <c r="R198" s="134"/>
      <c r="S198" s="7"/>
      <c r="T198" s="7"/>
      <c r="U198" s="7"/>
      <c r="V198" s="7"/>
      <c r="W198" s="7"/>
      <c r="X198" s="7"/>
      <c r="Y198" s="7"/>
      <c r="Z198" s="7"/>
    </row>
    <row r="199" spans="1:26" ht="15">
      <c r="A199" s="137"/>
      <c r="B199" s="138"/>
      <c r="C199" s="138"/>
      <c r="D199" s="138"/>
      <c r="E199" s="138"/>
      <c r="F199" s="138"/>
      <c r="G199" s="138"/>
      <c r="H199" s="138"/>
      <c r="I199" s="138"/>
      <c r="J199" s="138"/>
      <c r="K199" s="138"/>
      <c r="L199" s="138"/>
      <c r="M199" s="138"/>
      <c r="N199" s="139"/>
      <c r="O199" s="140"/>
      <c r="P199" s="140"/>
      <c r="Q199" s="140"/>
      <c r="R199" s="140"/>
      <c r="S199" s="140"/>
      <c r="T199" s="140"/>
      <c r="U199" s="140"/>
      <c r="V199" s="140"/>
      <c r="W199" s="140"/>
      <c r="X199" s="140"/>
      <c r="Y199" s="140"/>
      <c r="Z199" s="140"/>
    </row>
    <row r="200" spans="1:26" ht="15">
      <c r="A200" s="141"/>
      <c r="B200" s="141"/>
      <c r="C200" s="141"/>
      <c r="D200" s="141"/>
      <c r="E200" s="141"/>
      <c r="F200" s="141"/>
      <c r="G200" s="141"/>
      <c r="H200" s="141"/>
      <c r="I200" s="141"/>
      <c r="J200" s="141"/>
      <c r="K200" s="141"/>
      <c r="L200" s="141"/>
      <c r="M200" s="141"/>
      <c r="N200" s="140"/>
      <c r="O200" s="140"/>
      <c r="P200" s="140"/>
      <c r="Q200" s="140"/>
      <c r="R200" s="140"/>
      <c r="S200" s="140"/>
      <c r="T200" s="140"/>
      <c r="U200" s="140"/>
      <c r="V200" s="140"/>
      <c r="W200" s="140"/>
      <c r="X200" s="140"/>
      <c r="Y200" s="140"/>
      <c r="Z200" s="140"/>
    </row>
  </sheetData>
  <printOptions/>
  <pageMargins left="0.25" right="0.41388888888888886" top="0.25" bottom="0.34375" header="0" footer="0"/>
  <pageSetup orientation="landscape" paperSize="9" scale="63"/>
  <headerFooter alignWithMargins="0">
    <oddFooter>&amp;LFFP3 INVESTOR REPORT QRT END SEPTEMBER 2001
</oddFooter>
  </headerFooter>
  <rowBreaks count="3" manualBreakCount="3">
    <brk id="44" min="104" max="158" man="1"/>
    <brk id="65534" max="0" man="1"/>
    <brk id="0" min="3" max="16402" man="1"/>
  </rowBreaks>
</worksheet>
</file>

<file path=xl/worksheets/sheet4.xml><?xml version="1.0" encoding="utf-8"?>
<worksheet xmlns="http://schemas.openxmlformats.org/spreadsheetml/2006/main" xmlns:r="http://schemas.openxmlformats.org/officeDocument/2006/relationships">
  <dimension ref="A1:Z200"/>
  <sheetViews>
    <sheetView showOutlineSymbols="0" zoomScale="87" zoomScaleNormal="87" workbookViewId="0" topLeftCell="I1">
      <selection activeCell="L15" sqref="L15"/>
    </sheetView>
  </sheetViews>
  <sheetFormatPr defaultColWidth="8.88671875" defaultRowHeight="15"/>
  <cols>
    <col min="1" max="1" width="3.6640625" style="1" customWidth="1"/>
    <col min="2" max="2" width="49.6640625" style="1" customWidth="1"/>
    <col min="3" max="3" width="12.6640625" style="1" customWidth="1"/>
    <col min="4" max="4" width="14.6640625" style="1" customWidth="1"/>
    <col min="5" max="5" width="4.6640625" style="1" customWidth="1"/>
    <col min="6" max="6" width="14.6640625" style="1" customWidth="1"/>
    <col min="7" max="7" width="4.6640625" style="1" customWidth="1"/>
    <col min="8" max="8" width="13.6640625" style="1" customWidth="1"/>
    <col min="9" max="9" width="6.6640625" style="1" customWidth="1"/>
    <col min="10" max="10" width="13.6640625" style="1" customWidth="1"/>
    <col min="11" max="11" width="6.6640625" style="1" customWidth="1"/>
    <col min="12" max="12" width="12.6640625" style="1" customWidth="1"/>
    <col min="13" max="13" width="23.10546875" style="1" customWidth="1"/>
    <col min="14" max="16384" width="9.6640625" style="1" customWidth="1"/>
  </cols>
  <sheetData>
    <row r="1" spans="1:26" ht="20.25">
      <c r="A1" s="2"/>
      <c r="B1" s="3" t="s">
        <v>0</v>
      </c>
      <c r="C1" s="4"/>
      <c r="D1" s="5"/>
      <c r="E1" s="5"/>
      <c r="F1" s="5"/>
      <c r="G1" s="5"/>
      <c r="H1" s="5"/>
      <c r="I1" s="5"/>
      <c r="J1" s="5"/>
      <c r="K1" s="5"/>
      <c r="L1" s="5"/>
      <c r="M1" s="5"/>
      <c r="N1" s="6"/>
      <c r="O1" s="7"/>
      <c r="P1" s="7"/>
      <c r="Q1" s="7"/>
      <c r="R1" s="7"/>
      <c r="S1" s="7"/>
      <c r="T1" s="7"/>
      <c r="U1" s="7"/>
      <c r="V1" s="7"/>
      <c r="W1" s="7"/>
      <c r="X1" s="7"/>
      <c r="Y1" s="7"/>
      <c r="Z1" s="7"/>
    </row>
    <row r="2" spans="1:26" ht="15.75">
      <c r="A2" s="8"/>
      <c r="B2" s="9"/>
      <c r="C2" s="9"/>
      <c r="D2" s="10"/>
      <c r="E2" s="10"/>
      <c r="F2" s="10"/>
      <c r="G2" s="10"/>
      <c r="H2" s="10"/>
      <c r="I2" s="10"/>
      <c r="J2" s="10"/>
      <c r="K2" s="10"/>
      <c r="L2" s="10"/>
      <c r="M2" s="10"/>
      <c r="N2" s="6"/>
      <c r="O2" s="7"/>
      <c r="P2" s="7"/>
      <c r="Q2" s="7"/>
      <c r="R2" s="7"/>
      <c r="S2" s="7"/>
      <c r="T2" s="7"/>
      <c r="U2" s="7"/>
      <c r="V2" s="7"/>
      <c r="W2" s="7"/>
      <c r="X2" s="7"/>
      <c r="Y2" s="7"/>
      <c r="Z2" s="7"/>
    </row>
    <row r="3" spans="1:26" ht="15.75">
      <c r="A3" s="11"/>
      <c r="B3" s="12" t="s">
        <v>1</v>
      </c>
      <c r="C3" s="10"/>
      <c r="D3" s="10"/>
      <c r="E3" s="10"/>
      <c r="F3" s="10"/>
      <c r="G3" s="10"/>
      <c r="H3" s="10"/>
      <c r="I3" s="10"/>
      <c r="J3" s="10"/>
      <c r="K3" s="10"/>
      <c r="L3" s="10"/>
      <c r="M3" s="10"/>
      <c r="N3" s="6"/>
      <c r="O3" s="7"/>
      <c r="P3" s="7"/>
      <c r="Q3" s="7"/>
      <c r="R3" s="7"/>
      <c r="S3" s="7"/>
      <c r="T3" s="7"/>
      <c r="U3" s="7"/>
      <c r="V3" s="7"/>
      <c r="W3" s="7"/>
      <c r="X3" s="7"/>
      <c r="Y3" s="7"/>
      <c r="Z3" s="7"/>
    </row>
    <row r="4" spans="1:26" ht="15.75">
      <c r="A4" s="8"/>
      <c r="B4" s="9"/>
      <c r="C4" s="9"/>
      <c r="D4" s="10"/>
      <c r="E4" s="10"/>
      <c r="F4" s="10"/>
      <c r="G4" s="10"/>
      <c r="H4" s="10"/>
      <c r="I4" s="10"/>
      <c r="J4" s="10"/>
      <c r="K4" s="10"/>
      <c r="L4" s="10"/>
      <c r="M4" s="10"/>
      <c r="N4" s="6"/>
      <c r="O4" s="7"/>
      <c r="P4" s="7"/>
      <c r="Q4" s="7"/>
      <c r="R4" s="7"/>
      <c r="S4" s="7"/>
      <c r="T4" s="7"/>
      <c r="U4" s="7"/>
      <c r="V4" s="7"/>
      <c r="W4" s="7"/>
      <c r="X4" s="7"/>
      <c r="Y4" s="7"/>
      <c r="Z4" s="7"/>
    </row>
    <row r="5" spans="1:26" ht="15.75">
      <c r="A5" s="8"/>
      <c r="B5" s="13" t="s">
        <v>2</v>
      </c>
      <c r="C5" s="14"/>
      <c r="D5" s="10"/>
      <c r="E5" s="10"/>
      <c r="F5" s="10"/>
      <c r="G5" s="10"/>
      <c r="H5" s="10"/>
      <c r="I5" s="10"/>
      <c r="J5" s="10"/>
      <c r="K5" s="10"/>
      <c r="L5" s="10"/>
      <c r="M5" s="10"/>
      <c r="N5" s="6"/>
      <c r="O5" s="7"/>
      <c r="P5" s="7"/>
      <c r="Q5" s="7"/>
      <c r="R5" s="7"/>
      <c r="S5" s="7"/>
      <c r="T5" s="7"/>
      <c r="U5" s="7"/>
      <c r="V5" s="7"/>
      <c r="W5" s="7"/>
      <c r="X5" s="7"/>
      <c r="Y5" s="7"/>
      <c r="Z5" s="7"/>
    </row>
    <row r="6" spans="1:26" ht="15.75">
      <c r="A6" s="8"/>
      <c r="B6" s="13" t="s">
        <v>3</v>
      </c>
      <c r="C6" s="14"/>
      <c r="D6" s="10"/>
      <c r="E6" s="10"/>
      <c r="F6" s="10"/>
      <c r="G6" s="10"/>
      <c r="H6" s="10"/>
      <c r="I6" s="10"/>
      <c r="J6" s="10"/>
      <c r="K6" s="10"/>
      <c r="L6" s="10"/>
      <c r="M6" s="10"/>
      <c r="N6" s="6"/>
      <c r="O6" s="7"/>
      <c r="P6" s="7"/>
      <c r="Q6" s="7"/>
      <c r="R6" s="7"/>
      <c r="S6" s="7"/>
      <c r="T6" s="7"/>
      <c r="U6" s="7"/>
      <c r="V6" s="7"/>
      <c r="W6" s="7"/>
      <c r="X6" s="7"/>
      <c r="Y6" s="7"/>
      <c r="Z6" s="7"/>
    </row>
    <row r="7" spans="1:26" ht="15.75">
      <c r="A7" s="8"/>
      <c r="B7" s="13" t="s">
        <v>4</v>
      </c>
      <c r="C7" s="14"/>
      <c r="D7" s="10"/>
      <c r="E7" s="10"/>
      <c r="F7" s="10"/>
      <c r="G7" s="10"/>
      <c r="H7" s="10"/>
      <c r="I7" s="10"/>
      <c r="J7" s="10"/>
      <c r="K7" s="10"/>
      <c r="L7" s="10"/>
      <c r="M7" s="10"/>
      <c r="N7" s="6"/>
      <c r="O7" s="7"/>
      <c r="P7" s="7"/>
      <c r="Q7" s="7"/>
      <c r="R7" s="7"/>
      <c r="S7" s="7"/>
      <c r="T7" s="7"/>
      <c r="U7" s="7"/>
      <c r="V7" s="7"/>
      <c r="W7" s="7"/>
      <c r="X7" s="7"/>
      <c r="Y7" s="7"/>
      <c r="Z7" s="7"/>
    </row>
    <row r="8" spans="1:26" ht="15.75">
      <c r="A8" s="8"/>
      <c r="B8" s="15"/>
      <c r="C8" s="14"/>
      <c r="D8" s="10"/>
      <c r="E8" s="10"/>
      <c r="F8" s="10"/>
      <c r="G8" s="10"/>
      <c r="H8" s="10"/>
      <c r="I8" s="10"/>
      <c r="J8" s="10"/>
      <c r="K8" s="10"/>
      <c r="L8" s="10"/>
      <c r="M8" s="10"/>
      <c r="N8" s="6"/>
      <c r="O8" s="7"/>
      <c r="P8" s="7"/>
      <c r="Q8" s="7"/>
      <c r="R8" s="7"/>
      <c r="S8" s="7"/>
      <c r="T8" s="7"/>
      <c r="U8" s="7"/>
      <c r="V8" s="7"/>
      <c r="W8" s="7"/>
      <c r="X8" s="7"/>
      <c r="Y8" s="7"/>
      <c r="Z8" s="7"/>
    </row>
    <row r="9" spans="1:26" ht="15.75">
      <c r="A9" s="8"/>
      <c r="B9" s="14"/>
      <c r="C9" s="14"/>
      <c r="D9" s="16"/>
      <c r="E9" s="16"/>
      <c r="F9" s="10"/>
      <c r="G9" s="10"/>
      <c r="H9" s="10"/>
      <c r="I9" s="10"/>
      <c r="J9" s="10"/>
      <c r="K9" s="10"/>
      <c r="L9" s="10"/>
      <c r="M9" s="10"/>
      <c r="N9" s="6"/>
      <c r="O9" s="7"/>
      <c r="P9" s="7"/>
      <c r="Q9" s="7"/>
      <c r="R9" s="7"/>
      <c r="S9" s="7"/>
      <c r="T9" s="7"/>
      <c r="U9" s="7"/>
      <c r="V9" s="7"/>
      <c r="W9" s="7"/>
      <c r="X9" s="7"/>
      <c r="Y9" s="7"/>
      <c r="Z9" s="7"/>
    </row>
    <row r="10" spans="1:26" ht="15.75">
      <c r="A10" s="8"/>
      <c r="B10" s="16" t="s">
        <v>5</v>
      </c>
      <c r="C10" s="16"/>
      <c r="D10" s="10"/>
      <c r="E10" s="10"/>
      <c r="F10" s="10"/>
      <c r="G10" s="10"/>
      <c r="H10" s="10"/>
      <c r="I10" s="10"/>
      <c r="J10" s="10"/>
      <c r="K10" s="10"/>
      <c r="L10" s="10"/>
      <c r="M10" s="10"/>
      <c r="N10" s="6"/>
      <c r="O10" s="7"/>
      <c r="P10" s="7"/>
      <c r="Q10" s="7"/>
      <c r="R10" s="7"/>
      <c r="S10" s="7"/>
      <c r="T10" s="7"/>
      <c r="U10" s="7"/>
      <c r="V10" s="7"/>
      <c r="W10" s="7"/>
      <c r="X10" s="7"/>
      <c r="Y10" s="7"/>
      <c r="Z10" s="7"/>
    </row>
    <row r="11" spans="1:26" ht="15.75">
      <c r="A11" s="8"/>
      <c r="B11" s="16"/>
      <c r="C11" s="16"/>
      <c r="D11" s="10"/>
      <c r="E11" s="10"/>
      <c r="F11" s="10"/>
      <c r="G11" s="10"/>
      <c r="H11" s="10"/>
      <c r="I11" s="10"/>
      <c r="J11" s="10"/>
      <c r="K11" s="10"/>
      <c r="L11" s="10"/>
      <c r="M11" s="10"/>
      <c r="N11" s="6"/>
      <c r="O11" s="7"/>
      <c r="P11" s="7"/>
      <c r="Q11" s="7"/>
      <c r="R11" s="7"/>
      <c r="S11" s="7"/>
      <c r="T11" s="7"/>
      <c r="U11" s="7"/>
      <c r="V11" s="7"/>
      <c r="W11" s="7"/>
      <c r="X11" s="7"/>
      <c r="Y11" s="7"/>
      <c r="Z11" s="7"/>
    </row>
    <row r="12" spans="1:26" ht="15.75">
      <c r="A12" s="2"/>
      <c r="B12" s="5"/>
      <c r="C12" s="5"/>
      <c r="D12" s="5"/>
      <c r="E12" s="5"/>
      <c r="F12" s="5"/>
      <c r="G12" s="5"/>
      <c r="H12" s="5"/>
      <c r="I12" s="5"/>
      <c r="J12" s="5"/>
      <c r="K12" s="5"/>
      <c r="L12" s="5"/>
      <c r="M12" s="5"/>
      <c r="N12" s="6"/>
      <c r="O12" s="7"/>
      <c r="P12" s="7"/>
      <c r="Q12" s="7"/>
      <c r="R12" s="7"/>
      <c r="S12" s="7"/>
      <c r="T12" s="7"/>
      <c r="U12" s="7"/>
      <c r="V12" s="7"/>
      <c r="W12" s="7"/>
      <c r="X12" s="7"/>
      <c r="Y12" s="7"/>
      <c r="Z12" s="7"/>
    </row>
    <row r="13" spans="1:26" ht="15.75">
      <c r="A13" s="8"/>
      <c r="B13" s="17" t="s">
        <v>6</v>
      </c>
      <c r="C13" s="17"/>
      <c r="D13" s="18"/>
      <c r="E13" s="18"/>
      <c r="F13" s="18"/>
      <c r="G13" s="18"/>
      <c r="H13" s="18"/>
      <c r="I13" s="18"/>
      <c r="J13" s="18"/>
      <c r="K13" s="18"/>
      <c r="L13" s="19" t="s">
        <v>185</v>
      </c>
      <c r="M13" s="10"/>
      <c r="N13" s="6"/>
      <c r="O13" s="7"/>
      <c r="P13" s="7"/>
      <c r="Q13" s="7"/>
      <c r="R13" s="7"/>
      <c r="S13" s="7"/>
      <c r="T13" s="7"/>
      <c r="U13" s="7"/>
      <c r="V13" s="7"/>
      <c r="W13" s="7"/>
      <c r="X13" s="7"/>
      <c r="Y13" s="7"/>
      <c r="Z13" s="7"/>
    </row>
    <row r="14" spans="1:26" ht="15.75">
      <c r="A14" s="8"/>
      <c r="B14" s="17" t="s">
        <v>7</v>
      </c>
      <c r="C14" s="17"/>
      <c r="D14" s="18"/>
      <c r="E14" s="18"/>
      <c r="F14" s="18"/>
      <c r="G14" s="18"/>
      <c r="H14" s="18"/>
      <c r="I14" s="18"/>
      <c r="J14" s="18"/>
      <c r="K14" s="18"/>
      <c r="L14" s="20" t="s">
        <v>186</v>
      </c>
      <c r="M14" s="10"/>
      <c r="N14" s="6"/>
      <c r="O14" s="7"/>
      <c r="P14" s="7"/>
      <c r="Q14" s="7"/>
      <c r="R14" s="7"/>
      <c r="S14" s="7"/>
      <c r="T14" s="7"/>
      <c r="U14" s="7"/>
      <c r="V14" s="7"/>
      <c r="W14" s="7"/>
      <c r="X14" s="7"/>
      <c r="Y14" s="7"/>
      <c r="Z14" s="7"/>
    </row>
    <row r="15" spans="1:26" ht="15.75">
      <c r="A15" s="8"/>
      <c r="B15" s="17" t="s">
        <v>8</v>
      </c>
      <c r="C15" s="17"/>
      <c r="D15" s="18"/>
      <c r="E15" s="18"/>
      <c r="F15" s="18"/>
      <c r="G15" s="18"/>
      <c r="H15" s="18"/>
      <c r="I15" s="18"/>
      <c r="J15" s="18"/>
      <c r="K15" s="18"/>
      <c r="L15" s="20">
        <v>36650</v>
      </c>
      <c r="M15" s="10"/>
      <c r="N15" s="6"/>
      <c r="O15" s="7"/>
      <c r="P15" s="7"/>
      <c r="Q15" s="7"/>
      <c r="R15" s="7"/>
      <c r="S15" s="7"/>
      <c r="T15" s="7"/>
      <c r="U15" s="7"/>
      <c r="V15" s="7"/>
      <c r="W15" s="7"/>
      <c r="X15" s="7"/>
      <c r="Y15" s="7"/>
      <c r="Z15" s="7"/>
    </row>
    <row r="16" spans="1:26" ht="15.75">
      <c r="A16" s="8"/>
      <c r="B16" s="10"/>
      <c r="C16" s="10"/>
      <c r="D16" s="10"/>
      <c r="E16" s="10"/>
      <c r="F16" s="10"/>
      <c r="G16" s="10"/>
      <c r="H16" s="10"/>
      <c r="I16" s="10"/>
      <c r="J16" s="10"/>
      <c r="K16" s="10"/>
      <c r="L16" s="21"/>
      <c r="M16" s="10"/>
      <c r="N16" s="6"/>
      <c r="O16" s="7"/>
      <c r="P16" s="7"/>
      <c r="Q16" s="7"/>
      <c r="R16" s="7"/>
      <c r="S16" s="7"/>
      <c r="T16" s="7"/>
      <c r="U16" s="7"/>
      <c r="V16" s="7"/>
      <c r="W16" s="7"/>
      <c r="X16" s="7"/>
      <c r="Y16" s="7"/>
      <c r="Z16" s="7"/>
    </row>
    <row r="17" spans="1:26" ht="15.75">
      <c r="A17" s="8"/>
      <c r="B17" s="22" t="s">
        <v>9</v>
      </c>
      <c r="C17" s="10"/>
      <c r="D17" s="10"/>
      <c r="E17" s="10"/>
      <c r="F17" s="10"/>
      <c r="G17" s="10"/>
      <c r="H17" s="10"/>
      <c r="I17" s="10"/>
      <c r="J17" s="21"/>
      <c r="K17" s="10"/>
      <c r="L17" s="15"/>
      <c r="M17" s="10"/>
      <c r="N17" s="6"/>
      <c r="O17" s="7"/>
      <c r="P17" s="7"/>
      <c r="Q17" s="7"/>
      <c r="R17" s="7"/>
      <c r="S17" s="7"/>
      <c r="T17" s="7"/>
      <c r="U17" s="7"/>
      <c r="V17" s="7"/>
      <c r="W17" s="7"/>
      <c r="X17" s="7"/>
      <c r="Y17" s="7"/>
      <c r="Z17" s="7"/>
    </row>
    <row r="18" spans="1:26" ht="15.75">
      <c r="A18" s="8"/>
      <c r="B18" s="10"/>
      <c r="C18" s="10"/>
      <c r="D18" s="10"/>
      <c r="E18" s="10"/>
      <c r="F18" s="10"/>
      <c r="G18" s="10"/>
      <c r="H18" s="10"/>
      <c r="I18" s="10"/>
      <c r="J18" s="10"/>
      <c r="K18" s="10"/>
      <c r="L18" s="23"/>
      <c r="M18" s="10"/>
      <c r="N18" s="6"/>
      <c r="O18" s="7"/>
      <c r="P18" s="7"/>
      <c r="Q18" s="7"/>
      <c r="R18" s="7"/>
      <c r="S18" s="7"/>
      <c r="T18" s="7"/>
      <c r="U18" s="7"/>
      <c r="V18" s="7"/>
      <c r="W18" s="7"/>
      <c r="X18" s="7"/>
      <c r="Y18" s="7"/>
      <c r="Z18" s="7"/>
    </row>
    <row r="19" spans="1:26" ht="15.75">
      <c r="A19" s="8"/>
      <c r="B19" s="10"/>
      <c r="C19" s="24" t="s">
        <v>144</v>
      </c>
      <c r="D19" s="25" t="s">
        <v>147</v>
      </c>
      <c r="E19" s="25"/>
      <c r="F19" s="25" t="s">
        <v>157</v>
      </c>
      <c r="G19" s="25"/>
      <c r="H19" s="25" t="s">
        <v>166</v>
      </c>
      <c r="I19" s="25"/>
      <c r="J19" s="26"/>
      <c r="K19" s="15"/>
      <c r="L19" s="15"/>
      <c r="M19" s="10"/>
      <c r="N19" s="6"/>
      <c r="O19" s="7"/>
      <c r="P19" s="7"/>
      <c r="Q19" s="7"/>
      <c r="R19" s="7"/>
      <c r="S19" s="7"/>
      <c r="T19" s="7"/>
      <c r="U19" s="7"/>
      <c r="V19" s="7"/>
      <c r="W19" s="7"/>
      <c r="X19" s="7"/>
      <c r="Y19" s="7"/>
      <c r="Z19" s="7"/>
    </row>
    <row r="20" spans="1:26" ht="15.75">
      <c r="A20" s="27"/>
      <c r="B20" s="28" t="s">
        <v>10</v>
      </c>
      <c r="C20" s="29" t="s">
        <v>145</v>
      </c>
      <c r="D20" s="30" t="s">
        <v>148</v>
      </c>
      <c r="E20" s="30"/>
      <c r="F20" s="30" t="s">
        <v>158</v>
      </c>
      <c r="G20" s="30"/>
      <c r="H20" s="30" t="s">
        <v>167</v>
      </c>
      <c r="I20" s="30"/>
      <c r="J20" s="30"/>
      <c r="K20" s="31"/>
      <c r="L20" s="31"/>
      <c r="M20" s="28"/>
      <c r="N20" s="6"/>
      <c r="O20" s="7"/>
      <c r="P20" s="7"/>
      <c r="Q20" s="7"/>
      <c r="R20" s="7"/>
      <c r="S20" s="7"/>
      <c r="T20" s="7"/>
      <c r="U20" s="7"/>
      <c r="V20" s="7"/>
      <c r="W20" s="7"/>
      <c r="X20" s="7"/>
      <c r="Y20" s="7"/>
      <c r="Z20" s="7"/>
    </row>
    <row r="21" spans="1:26" ht="15.75">
      <c r="A21" s="27"/>
      <c r="B21" s="32" t="s">
        <v>11</v>
      </c>
      <c r="C21" s="32"/>
      <c r="D21" s="33" t="s">
        <v>148</v>
      </c>
      <c r="E21" s="33"/>
      <c r="F21" s="33" t="s">
        <v>158</v>
      </c>
      <c r="G21" s="33"/>
      <c r="H21" s="33" t="s">
        <v>167</v>
      </c>
      <c r="I21" s="33"/>
      <c r="J21" s="33"/>
      <c r="K21" s="34"/>
      <c r="L21" s="31"/>
      <c r="M21" s="28"/>
      <c r="N21" s="6"/>
      <c r="O21" s="7"/>
      <c r="P21" s="7"/>
      <c r="Q21" s="7"/>
      <c r="R21" s="7"/>
      <c r="S21" s="7"/>
      <c r="T21" s="7"/>
      <c r="U21" s="7"/>
      <c r="V21" s="7"/>
      <c r="W21" s="7"/>
      <c r="X21" s="7"/>
      <c r="Y21" s="7"/>
      <c r="Z21" s="7"/>
    </row>
    <row r="22" spans="1:26" ht="15.75">
      <c r="A22" s="27"/>
      <c r="B22" s="28" t="s">
        <v>12</v>
      </c>
      <c r="C22" s="28"/>
      <c r="D22" s="35" t="s">
        <v>149</v>
      </c>
      <c r="E22" s="30"/>
      <c r="F22" s="35" t="s">
        <v>159</v>
      </c>
      <c r="G22" s="30"/>
      <c r="H22" s="35" t="s">
        <v>168</v>
      </c>
      <c r="I22" s="30"/>
      <c r="J22" s="35"/>
      <c r="K22" s="31"/>
      <c r="L22" s="31"/>
      <c r="M22" s="28"/>
      <c r="N22" s="6"/>
      <c r="O22" s="7"/>
      <c r="P22" s="7"/>
      <c r="Q22" s="7"/>
      <c r="R22" s="7"/>
      <c r="S22" s="7"/>
      <c r="T22" s="7"/>
      <c r="U22" s="7"/>
      <c r="V22" s="7"/>
      <c r="W22" s="7"/>
      <c r="X22" s="7"/>
      <c r="Y22" s="7"/>
      <c r="Z22" s="7"/>
    </row>
    <row r="23" spans="1:26" ht="15.75">
      <c r="A23" s="27"/>
      <c r="B23" s="28"/>
      <c r="C23" s="28"/>
      <c r="D23" s="28"/>
      <c r="E23" s="30"/>
      <c r="F23" s="30"/>
      <c r="G23" s="30"/>
      <c r="H23" s="30"/>
      <c r="I23" s="30"/>
      <c r="J23" s="30"/>
      <c r="K23" s="31"/>
      <c r="L23" s="31"/>
      <c r="M23" s="28"/>
      <c r="N23" s="6"/>
      <c r="O23" s="7"/>
      <c r="P23" s="7"/>
      <c r="Q23" s="7"/>
      <c r="R23" s="7"/>
      <c r="S23" s="7"/>
      <c r="T23" s="7"/>
      <c r="U23" s="7"/>
      <c r="V23" s="7"/>
      <c r="W23" s="7"/>
      <c r="X23" s="7"/>
      <c r="Y23" s="7"/>
      <c r="Z23" s="7"/>
    </row>
    <row r="24" spans="1:26" ht="15.75">
      <c r="A24" s="27"/>
      <c r="B24" s="28" t="s">
        <v>13</v>
      </c>
      <c r="C24" s="28"/>
      <c r="D24" s="36">
        <v>210000</v>
      </c>
      <c r="E24" s="37"/>
      <c r="F24" s="36">
        <v>70000</v>
      </c>
      <c r="G24" s="36"/>
      <c r="H24" s="36">
        <v>20000</v>
      </c>
      <c r="I24" s="36"/>
      <c r="J24" s="36"/>
      <c r="K24" s="38"/>
      <c r="L24" s="36">
        <f>J24+H24+F24+D24</f>
        <v>300000</v>
      </c>
      <c r="M24" s="39"/>
      <c r="N24" s="6"/>
      <c r="O24" s="7"/>
      <c r="P24" s="7"/>
      <c r="Q24" s="7"/>
      <c r="R24" s="7"/>
      <c r="S24" s="7"/>
      <c r="T24" s="7"/>
      <c r="U24" s="7"/>
      <c r="V24" s="7"/>
      <c r="W24" s="7"/>
      <c r="X24" s="7"/>
      <c r="Y24" s="7"/>
      <c r="Z24" s="7"/>
    </row>
    <row r="25" spans="1:26" ht="15.75">
      <c r="A25" s="27"/>
      <c r="B25" s="28" t="s">
        <v>14</v>
      </c>
      <c r="C25" s="40">
        <f>L24/L25</f>
        <v>1</v>
      </c>
      <c r="D25" s="36">
        <v>210000</v>
      </c>
      <c r="E25" s="37"/>
      <c r="F25" s="36">
        <v>70000</v>
      </c>
      <c r="G25" s="36"/>
      <c r="H25" s="36">
        <v>20000</v>
      </c>
      <c r="I25" s="41"/>
      <c r="J25" s="36"/>
      <c r="K25" s="38"/>
      <c r="L25" s="36">
        <f>J25+H25+F25+D25</f>
        <v>300000</v>
      </c>
      <c r="M25" s="39"/>
      <c r="N25" s="6"/>
      <c r="O25" s="7"/>
      <c r="P25" s="7"/>
      <c r="Q25" s="7"/>
      <c r="R25" s="7"/>
      <c r="S25" s="7"/>
      <c r="T25" s="7"/>
      <c r="U25" s="7"/>
      <c r="V25" s="7"/>
      <c r="W25" s="7"/>
      <c r="X25" s="7"/>
      <c r="Y25" s="7"/>
      <c r="Z25" s="7"/>
    </row>
    <row r="26" spans="1:26" ht="15.75">
      <c r="A26" s="42"/>
      <c r="B26" s="32" t="s">
        <v>15</v>
      </c>
      <c r="C26" s="43">
        <f>L25/L26</f>
        <v>1</v>
      </c>
      <c r="D26" s="44">
        <v>210000</v>
      </c>
      <c r="E26" s="45"/>
      <c r="F26" s="44">
        <v>70000</v>
      </c>
      <c r="G26" s="44"/>
      <c r="H26" s="44">
        <v>20000</v>
      </c>
      <c r="I26" s="44"/>
      <c r="J26" s="44"/>
      <c r="K26" s="46"/>
      <c r="L26" s="44">
        <f>J26+H26+F26+D26</f>
        <v>300000</v>
      </c>
      <c r="M26" s="28"/>
      <c r="N26" s="6"/>
      <c r="O26" s="7"/>
      <c r="P26" s="7"/>
      <c r="Q26" s="7"/>
      <c r="R26" s="7"/>
      <c r="S26" s="7"/>
      <c r="T26" s="7"/>
      <c r="U26" s="7"/>
      <c r="V26" s="7"/>
      <c r="W26" s="7"/>
      <c r="X26" s="7"/>
      <c r="Y26" s="7"/>
      <c r="Z26" s="7"/>
    </row>
    <row r="27" spans="1:26" ht="15.75">
      <c r="A27" s="27"/>
      <c r="B27" s="28" t="s">
        <v>16</v>
      </c>
      <c r="C27" s="47"/>
      <c r="D27" s="35" t="s">
        <v>150</v>
      </c>
      <c r="E27" s="28"/>
      <c r="F27" s="35" t="s">
        <v>160</v>
      </c>
      <c r="G27" s="35"/>
      <c r="H27" s="35" t="s">
        <v>169</v>
      </c>
      <c r="I27" s="35"/>
      <c r="J27" s="35"/>
      <c r="K27" s="31"/>
      <c r="L27" s="31"/>
      <c r="M27" s="28"/>
      <c r="N27" s="6"/>
      <c r="O27" s="7"/>
      <c r="P27" s="7"/>
      <c r="Q27" s="7"/>
      <c r="R27" s="7"/>
      <c r="S27" s="7"/>
      <c r="T27" s="7"/>
      <c r="U27" s="7"/>
      <c r="V27" s="7"/>
      <c r="W27" s="7"/>
      <c r="X27" s="7"/>
      <c r="Y27" s="7"/>
      <c r="Z27" s="7"/>
    </row>
    <row r="28" spans="1:26" ht="15.75">
      <c r="A28" s="27"/>
      <c r="B28" s="28" t="s">
        <v>17</v>
      </c>
      <c r="C28" s="47"/>
      <c r="D28" s="48">
        <v>0.0627844</v>
      </c>
      <c r="E28" s="49"/>
      <c r="F28" s="48">
        <v>0.0662844</v>
      </c>
      <c r="G28" s="48"/>
      <c r="H28" s="48">
        <v>0.0737844</v>
      </c>
      <c r="I28" s="50"/>
      <c r="J28" s="48"/>
      <c r="K28" s="31"/>
      <c r="L28" s="50">
        <f>SUMPRODUCT(D28:J28,D26:J26)/L26</f>
        <v>0.0643344</v>
      </c>
      <c r="M28" s="28"/>
      <c r="N28" s="6"/>
      <c r="O28" s="7"/>
      <c r="P28" s="7"/>
      <c r="Q28" s="7"/>
      <c r="R28" s="7"/>
      <c r="S28" s="7"/>
      <c r="T28" s="7"/>
      <c r="U28" s="7"/>
      <c r="V28" s="7"/>
      <c r="W28" s="7"/>
      <c r="X28" s="7"/>
      <c r="Y28" s="7"/>
      <c r="Z28" s="7"/>
    </row>
    <row r="29" spans="1:26" ht="15.75">
      <c r="A29" s="27"/>
      <c r="B29" s="28" t="s">
        <v>18</v>
      </c>
      <c r="C29" s="47"/>
      <c r="D29" s="48">
        <v>0.0576031</v>
      </c>
      <c r="E29" s="49"/>
      <c r="F29" s="48">
        <v>0.0611031</v>
      </c>
      <c r="G29" s="48"/>
      <c r="H29" s="48">
        <v>0.0686031</v>
      </c>
      <c r="I29" s="50"/>
      <c r="J29" s="48"/>
      <c r="K29" s="31"/>
      <c r="L29" s="31"/>
      <c r="M29" s="28"/>
      <c r="N29" s="6"/>
      <c r="O29" s="7"/>
      <c r="P29" s="7"/>
      <c r="Q29" s="7"/>
      <c r="R29" s="7"/>
      <c r="S29" s="7"/>
      <c r="T29" s="7"/>
      <c r="U29" s="7"/>
      <c r="V29" s="7"/>
      <c r="W29" s="7"/>
      <c r="X29" s="7"/>
      <c r="Y29" s="7"/>
      <c r="Z29" s="7"/>
    </row>
    <row r="30" spans="1:26" ht="15.75">
      <c r="A30" s="27"/>
      <c r="B30" s="28" t="s">
        <v>19</v>
      </c>
      <c r="C30" s="47"/>
      <c r="D30" s="35" t="s">
        <v>151</v>
      </c>
      <c r="E30" s="28"/>
      <c r="F30" s="35" t="s">
        <v>151</v>
      </c>
      <c r="G30" s="35"/>
      <c r="H30" s="35" t="s">
        <v>151</v>
      </c>
      <c r="I30" s="35"/>
      <c r="J30" s="35"/>
      <c r="K30" s="31"/>
      <c r="L30" s="31"/>
      <c r="M30" s="28"/>
      <c r="N30" s="6"/>
      <c r="O30" s="7"/>
      <c r="P30" s="7"/>
      <c r="Q30" s="7"/>
      <c r="R30" s="7"/>
      <c r="S30" s="7"/>
      <c r="T30" s="7"/>
      <c r="U30" s="7"/>
      <c r="V30" s="7"/>
      <c r="W30" s="7"/>
      <c r="X30" s="7"/>
      <c r="Y30" s="7"/>
      <c r="Z30" s="7"/>
    </row>
    <row r="31" spans="1:26" ht="15.75">
      <c r="A31" s="27"/>
      <c r="B31" s="28" t="s">
        <v>20</v>
      </c>
      <c r="C31" s="28"/>
      <c r="D31" s="51">
        <v>1643</v>
      </c>
      <c r="E31" s="28"/>
      <c r="F31" s="51">
        <v>1643</v>
      </c>
      <c r="G31" s="51"/>
      <c r="H31" s="51">
        <v>1643</v>
      </c>
      <c r="I31" s="35"/>
      <c r="J31" s="35"/>
      <c r="K31" s="31"/>
      <c r="L31" s="31"/>
      <c r="M31" s="28"/>
      <c r="N31" s="6"/>
      <c r="O31" s="7"/>
      <c r="P31" s="7"/>
      <c r="Q31" s="7"/>
      <c r="R31" s="7"/>
      <c r="S31" s="7"/>
      <c r="T31" s="7"/>
      <c r="U31" s="7"/>
      <c r="V31" s="7"/>
      <c r="W31" s="7"/>
      <c r="X31" s="7"/>
      <c r="Y31" s="7"/>
      <c r="Z31" s="7"/>
    </row>
    <row r="32" spans="1:26" ht="15.75">
      <c r="A32" s="27"/>
      <c r="B32" s="28" t="s">
        <v>21</v>
      </c>
      <c r="C32" s="28"/>
      <c r="D32" s="35" t="s">
        <v>152</v>
      </c>
      <c r="E32" s="28"/>
      <c r="F32" s="35" t="s">
        <v>161</v>
      </c>
      <c r="G32" s="35"/>
      <c r="H32" s="35" t="s">
        <v>170</v>
      </c>
      <c r="I32" s="35"/>
      <c r="J32" s="35"/>
      <c r="K32" s="31"/>
      <c r="L32" s="31"/>
      <c r="M32" s="28"/>
      <c r="N32" s="6"/>
      <c r="O32" s="7"/>
      <c r="P32" s="7"/>
      <c r="Q32" s="7"/>
      <c r="R32" s="7"/>
      <c r="S32" s="7"/>
      <c r="T32" s="7"/>
      <c r="U32" s="7"/>
      <c r="V32" s="7"/>
      <c r="W32" s="7"/>
      <c r="X32" s="7"/>
      <c r="Y32" s="7"/>
      <c r="Z32" s="7"/>
    </row>
    <row r="33" spans="1:26" ht="15.75">
      <c r="A33" s="27"/>
      <c r="B33" s="28"/>
      <c r="C33" s="28"/>
      <c r="D33" s="52"/>
      <c r="E33" s="52"/>
      <c r="F33" s="28"/>
      <c r="G33" s="52"/>
      <c r="H33" s="52"/>
      <c r="I33" s="52"/>
      <c r="J33" s="52"/>
      <c r="K33" s="52"/>
      <c r="L33" s="52"/>
      <c r="M33" s="28"/>
      <c r="N33" s="6"/>
      <c r="O33" s="7"/>
      <c r="P33" s="7"/>
      <c r="Q33" s="7"/>
      <c r="R33" s="7"/>
      <c r="S33" s="7"/>
      <c r="T33" s="7"/>
      <c r="U33" s="7"/>
      <c r="V33" s="7"/>
      <c r="W33" s="7"/>
      <c r="X33" s="7"/>
      <c r="Y33" s="7"/>
      <c r="Z33" s="7"/>
    </row>
    <row r="34" spans="1:26" ht="15.75">
      <c r="A34" s="27"/>
      <c r="B34" s="28" t="s">
        <v>22</v>
      </c>
      <c r="C34" s="28"/>
      <c r="D34" s="28"/>
      <c r="E34" s="28"/>
      <c r="F34" s="28"/>
      <c r="G34" s="28"/>
      <c r="H34" s="28"/>
      <c r="I34" s="28"/>
      <c r="J34" s="28"/>
      <c r="K34" s="28"/>
      <c r="L34" s="50">
        <f>(H24+F24)/(D24)</f>
        <v>0.42857142857142855</v>
      </c>
      <c r="M34" s="28"/>
      <c r="N34" s="6"/>
      <c r="O34" s="7"/>
      <c r="P34" s="7"/>
      <c r="Q34" s="7"/>
      <c r="R34" s="7"/>
      <c r="S34" s="7"/>
      <c r="T34" s="7"/>
      <c r="U34" s="7"/>
      <c r="V34" s="7"/>
      <c r="W34" s="7"/>
      <c r="X34" s="7"/>
      <c r="Y34" s="7"/>
      <c r="Z34" s="7"/>
    </row>
    <row r="35" spans="1:26" ht="15.75">
      <c r="A35" s="27"/>
      <c r="B35" s="28" t="s">
        <v>23</v>
      </c>
      <c r="C35" s="28"/>
      <c r="D35" s="28"/>
      <c r="E35" s="28"/>
      <c r="F35" s="28"/>
      <c r="G35" s="28"/>
      <c r="H35" s="28"/>
      <c r="I35" s="28"/>
      <c r="J35" s="28"/>
      <c r="K35" s="28"/>
      <c r="L35" s="50">
        <f>(H26+F26)/(D26)</f>
        <v>0.42857142857142855</v>
      </c>
      <c r="M35" s="28"/>
      <c r="N35" s="6"/>
      <c r="O35" s="7"/>
      <c r="P35" s="7"/>
      <c r="Q35" s="7"/>
      <c r="R35" s="7"/>
      <c r="S35" s="7"/>
      <c r="T35" s="7"/>
      <c r="U35" s="7"/>
      <c r="V35" s="7"/>
      <c r="W35" s="7"/>
      <c r="X35" s="7"/>
      <c r="Y35" s="7"/>
      <c r="Z35" s="7"/>
    </row>
    <row r="36" spans="1:26" ht="15.75">
      <c r="A36" s="27"/>
      <c r="B36" s="28" t="s">
        <v>24</v>
      </c>
      <c r="C36" s="28"/>
      <c r="D36" s="28"/>
      <c r="E36" s="28"/>
      <c r="F36" s="28"/>
      <c r="G36" s="28"/>
      <c r="H36" s="28"/>
      <c r="I36" s="28"/>
      <c r="J36" s="35" t="s">
        <v>147</v>
      </c>
      <c r="K36" s="35" t="s">
        <v>184</v>
      </c>
      <c r="L36" s="36">
        <v>60000</v>
      </c>
      <c r="M36" s="28"/>
      <c r="N36" s="6"/>
      <c r="O36" s="7"/>
      <c r="P36" s="7"/>
      <c r="Q36" s="7"/>
      <c r="R36" s="7"/>
      <c r="S36" s="7"/>
      <c r="T36" s="7"/>
      <c r="U36" s="7"/>
      <c r="V36" s="7"/>
      <c r="W36" s="7"/>
      <c r="X36" s="7"/>
      <c r="Y36" s="7"/>
      <c r="Z36" s="7"/>
    </row>
    <row r="37" spans="1:26" ht="15.75">
      <c r="A37" s="27"/>
      <c r="B37" s="28"/>
      <c r="C37" s="28"/>
      <c r="D37" s="28"/>
      <c r="E37" s="28"/>
      <c r="F37" s="28"/>
      <c r="G37" s="28"/>
      <c r="H37" s="28"/>
      <c r="I37" s="28"/>
      <c r="J37" s="28"/>
      <c r="K37" s="28"/>
      <c r="L37" s="53"/>
      <c r="M37" s="28"/>
      <c r="N37" s="6"/>
      <c r="O37" s="7"/>
      <c r="P37" s="7"/>
      <c r="Q37" s="7"/>
      <c r="R37" s="7"/>
      <c r="S37" s="7"/>
      <c r="T37" s="7"/>
      <c r="U37" s="7"/>
      <c r="V37" s="7"/>
      <c r="W37" s="7"/>
      <c r="X37" s="7"/>
      <c r="Y37" s="7"/>
      <c r="Z37" s="7"/>
    </row>
    <row r="38" spans="1:26" ht="15.75">
      <c r="A38" s="27"/>
      <c r="B38" s="28" t="s">
        <v>25</v>
      </c>
      <c r="C38" s="28"/>
      <c r="D38" s="28"/>
      <c r="E38" s="28"/>
      <c r="F38" s="28"/>
      <c r="G38" s="28"/>
      <c r="H38" s="28"/>
      <c r="I38" s="28"/>
      <c r="J38" s="35"/>
      <c r="K38" s="35"/>
      <c r="L38" s="35" t="s">
        <v>187</v>
      </c>
      <c r="M38" s="28"/>
      <c r="N38" s="6"/>
      <c r="O38" s="7"/>
      <c r="P38" s="7"/>
      <c r="Q38" s="7"/>
      <c r="R38" s="7"/>
      <c r="S38" s="7"/>
      <c r="T38" s="7"/>
      <c r="U38" s="7"/>
      <c r="V38" s="7"/>
      <c r="W38" s="7"/>
      <c r="X38" s="7"/>
      <c r="Y38" s="7"/>
      <c r="Z38" s="7"/>
    </row>
    <row r="39" spans="1:26" ht="15.75">
      <c r="A39" s="42"/>
      <c r="B39" s="32" t="s">
        <v>26</v>
      </c>
      <c r="C39" s="32"/>
      <c r="D39" s="32"/>
      <c r="E39" s="32"/>
      <c r="F39" s="32"/>
      <c r="G39" s="32"/>
      <c r="H39" s="32"/>
      <c r="I39" s="32"/>
      <c r="J39" s="54"/>
      <c r="K39" s="54"/>
      <c r="L39" s="55">
        <v>36616</v>
      </c>
      <c r="M39" s="32"/>
      <c r="N39" s="6"/>
      <c r="O39" s="7"/>
      <c r="P39" s="7"/>
      <c r="Q39" s="7"/>
      <c r="R39" s="7"/>
      <c r="S39" s="7"/>
      <c r="T39" s="7"/>
      <c r="U39" s="7"/>
      <c r="V39" s="7"/>
      <c r="W39" s="7"/>
      <c r="X39" s="7"/>
      <c r="Y39" s="7"/>
      <c r="Z39" s="7"/>
    </row>
    <row r="40" spans="1:26" ht="15.75">
      <c r="A40" s="27"/>
      <c r="B40" s="28" t="s">
        <v>27</v>
      </c>
      <c r="C40" s="28"/>
      <c r="D40" s="28"/>
      <c r="E40" s="28"/>
      <c r="F40" s="28"/>
      <c r="G40" s="28"/>
      <c r="H40" s="31"/>
      <c r="I40" s="28">
        <f>L40-J40+1</f>
        <v>91</v>
      </c>
      <c r="J40" s="56">
        <v>36433</v>
      </c>
      <c r="K40" s="57"/>
      <c r="L40" s="56">
        <v>36523</v>
      </c>
      <c r="M40" s="28"/>
      <c r="N40" s="6"/>
      <c r="O40" s="7"/>
      <c r="P40" s="7"/>
      <c r="Q40" s="7"/>
      <c r="R40" s="7"/>
      <c r="S40" s="7"/>
      <c r="T40" s="7"/>
      <c r="U40" s="7"/>
      <c r="V40" s="7"/>
      <c r="W40" s="7"/>
      <c r="X40" s="7"/>
      <c r="Y40" s="7"/>
      <c r="Z40" s="7"/>
    </row>
    <row r="41" spans="1:26" ht="15.75">
      <c r="A41" s="27"/>
      <c r="B41" s="28" t="s">
        <v>28</v>
      </c>
      <c r="C41" s="28"/>
      <c r="D41" s="28"/>
      <c r="E41" s="28"/>
      <c r="F41" s="28"/>
      <c r="G41" s="28"/>
      <c r="H41" s="31"/>
      <c r="I41" s="28">
        <f>L41-J41+1</f>
        <v>92</v>
      </c>
      <c r="J41" s="56">
        <v>36524</v>
      </c>
      <c r="K41" s="57"/>
      <c r="L41" s="56">
        <v>36615</v>
      </c>
      <c r="M41" s="28"/>
      <c r="N41" s="6"/>
      <c r="O41" s="7"/>
      <c r="P41" s="7"/>
      <c r="Q41" s="7"/>
      <c r="R41" s="7"/>
      <c r="S41" s="7"/>
      <c r="T41" s="7"/>
      <c r="U41" s="7"/>
      <c r="V41" s="7"/>
      <c r="W41" s="7"/>
      <c r="X41" s="7"/>
      <c r="Y41" s="7"/>
      <c r="Z41" s="7"/>
    </row>
    <row r="42" spans="1:26" ht="15.75">
      <c r="A42" s="27"/>
      <c r="B42" s="28" t="s">
        <v>29</v>
      </c>
      <c r="C42" s="28"/>
      <c r="D42" s="28"/>
      <c r="E42" s="28"/>
      <c r="F42" s="28"/>
      <c r="G42" s="28"/>
      <c r="H42" s="28"/>
      <c r="I42" s="28"/>
      <c r="J42" s="56"/>
      <c r="K42" s="57"/>
      <c r="L42" s="56" t="s">
        <v>202</v>
      </c>
      <c r="M42" s="28"/>
      <c r="N42" s="6"/>
      <c r="O42" s="7"/>
      <c r="P42" s="7"/>
      <c r="Q42" s="7"/>
      <c r="R42" s="7"/>
      <c r="S42" s="7"/>
      <c r="T42" s="7"/>
      <c r="U42" s="7"/>
      <c r="V42" s="7"/>
      <c r="W42" s="7"/>
      <c r="X42" s="7"/>
      <c r="Y42" s="7"/>
      <c r="Z42" s="7"/>
    </row>
    <row r="43" spans="1:26" ht="15.75">
      <c r="A43" s="27"/>
      <c r="B43" s="28" t="s">
        <v>30</v>
      </c>
      <c r="C43" s="28"/>
      <c r="D43" s="28"/>
      <c r="E43" s="28"/>
      <c r="F43" s="28"/>
      <c r="G43" s="28"/>
      <c r="H43" s="28"/>
      <c r="I43" s="28"/>
      <c r="J43" s="56"/>
      <c r="K43" s="57"/>
      <c r="L43" s="56">
        <v>36607</v>
      </c>
      <c r="M43" s="28"/>
      <c r="N43" s="6"/>
      <c r="O43" s="7"/>
      <c r="P43" s="7"/>
      <c r="Q43" s="7"/>
      <c r="R43" s="7"/>
      <c r="S43" s="7"/>
      <c r="T43" s="7"/>
      <c r="U43" s="7"/>
      <c r="V43" s="7"/>
      <c r="W43" s="7"/>
      <c r="X43" s="7"/>
      <c r="Y43" s="7"/>
      <c r="Z43" s="7"/>
    </row>
    <row r="44" spans="1:26" ht="15.75">
      <c r="A44" s="27"/>
      <c r="B44" s="28"/>
      <c r="C44" s="28"/>
      <c r="D44" s="28"/>
      <c r="E44" s="28"/>
      <c r="F44" s="28"/>
      <c r="G44" s="28"/>
      <c r="H44" s="28"/>
      <c r="I44" s="28"/>
      <c r="J44" s="28"/>
      <c r="K44" s="28"/>
      <c r="L44" s="58"/>
      <c r="M44" s="28"/>
      <c r="N44" s="6"/>
      <c r="O44" s="7"/>
      <c r="P44" s="7"/>
      <c r="Q44" s="7"/>
      <c r="R44" s="7"/>
      <c r="S44" s="7"/>
      <c r="T44" s="7"/>
      <c r="U44" s="7"/>
      <c r="V44" s="7"/>
      <c r="W44" s="7"/>
      <c r="X44" s="7"/>
      <c r="Y44" s="7"/>
      <c r="Z44" s="7"/>
    </row>
    <row r="45" spans="1:26" ht="15.75">
      <c r="A45" s="2"/>
      <c r="B45" s="5"/>
      <c r="C45" s="5"/>
      <c r="D45" s="5"/>
      <c r="E45" s="5"/>
      <c r="F45" s="5"/>
      <c r="G45" s="5"/>
      <c r="H45" s="5"/>
      <c r="I45" s="5"/>
      <c r="J45" s="5"/>
      <c r="K45" s="5"/>
      <c r="L45" s="59"/>
      <c r="M45" s="5"/>
      <c r="N45" s="6"/>
      <c r="O45" s="7"/>
      <c r="P45" s="7"/>
      <c r="Q45" s="7"/>
      <c r="R45" s="7"/>
      <c r="S45" s="7"/>
      <c r="T45" s="7"/>
      <c r="U45" s="7"/>
      <c r="V45" s="7"/>
      <c r="W45" s="7"/>
      <c r="X45" s="7"/>
      <c r="Y45" s="7"/>
      <c r="Z45" s="7"/>
    </row>
    <row r="46" spans="1:26" ht="15.75">
      <c r="A46" s="8"/>
      <c r="B46" s="60" t="s">
        <v>31</v>
      </c>
      <c r="C46" s="16"/>
      <c r="D46" s="10"/>
      <c r="E46" s="10"/>
      <c r="F46" s="10"/>
      <c r="G46" s="10"/>
      <c r="H46" s="10"/>
      <c r="I46" s="10"/>
      <c r="J46" s="10"/>
      <c r="K46" s="10"/>
      <c r="L46" s="61"/>
      <c r="M46" s="10"/>
      <c r="N46" s="6"/>
      <c r="O46" s="7"/>
      <c r="P46" s="7"/>
      <c r="Q46" s="7"/>
      <c r="R46" s="7"/>
      <c r="S46" s="7"/>
      <c r="T46" s="7"/>
      <c r="U46" s="7"/>
      <c r="V46" s="7"/>
      <c r="W46" s="7"/>
      <c r="X46" s="7"/>
      <c r="Y46" s="7"/>
      <c r="Z46" s="7"/>
    </row>
    <row r="47" spans="1:26" ht="15.75">
      <c r="A47" s="8"/>
      <c r="B47" s="16"/>
      <c r="C47" s="16"/>
      <c r="D47" s="10"/>
      <c r="E47" s="10"/>
      <c r="F47" s="10"/>
      <c r="G47" s="10"/>
      <c r="H47" s="10"/>
      <c r="I47" s="10"/>
      <c r="J47" s="10"/>
      <c r="K47" s="10"/>
      <c r="L47" s="61"/>
      <c r="M47" s="10"/>
      <c r="N47" s="6"/>
      <c r="O47" s="7"/>
      <c r="P47" s="7"/>
      <c r="Q47" s="7"/>
      <c r="R47" s="7"/>
      <c r="S47" s="7"/>
      <c r="T47" s="7"/>
      <c r="U47" s="7"/>
      <c r="V47" s="7"/>
      <c r="W47" s="7"/>
      <c r="X47" s="7"/>
      <c r="Y47" s="7"/>
      <c r="Z47" s="7"/>
    </row>
    <row r="48" spans="1:26" ht="47.25">
      <c r="A48" s="8"/>
      <c r="B48" s="62" t="s">
        <v>32</v>
      </c>
      <c r="C48" s="63" t="s">
        <v>146</v>
      </c>
      <c r="D48" s="63" t="s">
        <v>153</v>
      </c>
      <c r="E48" s="63"/>
      <c r="F48" s="63" t="s">
        <v>162</v>
      </c>
      <c r="G48" s="63"/>
      <c r="H48" s="63" t="s">
        <v>171</v>
      </c>
      <c r="I48" s="63"/>
      <c r="J48" s="63" t="s">
        <v>175</v>
      </c>
      <c r="K48" s="63"/>
      <c r="L48" s="64" t="s">
        <v>190</v>
      </c>
      <c r="M48" s="12"/>
      <c r="N48" s="6"/>
      <c r="O48" s="7"/>
      <c r="P48" s="7"/>
      <c r="Q48" s="7"/>
      <c r="R48" s="7"/>
      <c r="S48" s="7"/>
      <c r="T48" s="7"/>
      <c r="U48" s="7"/>
      <c r="V48" s="7"/>
      <c r="W48" s="7"/>
      <c r="X48" s="7"/>
      <c r="Y48" s="7"/>
      <c r="Z48" s="7"/>
    </row>
    <row r="49" spans="1:26" ht="15.75">
      <c r="A49" s="27"/>
      <c r="B49" s="28" t="s">
        <v>33</v>
      </c>
      <c r="C49" s="65"/>
      <c r="D49" s="65"/>
      <c r="E49" s="65"/>
      <c r="F49" s="65"/>
      <c r="G49" s="65"/>
      <c r="H49" s="65"/>
      <c r="I49" s="65"/>
      <c r="J49" s="65"/>
      <c r="K49" s="65"/>
      <c r="L49" s="66">
        <f>D49-F49+H49-J49</f>
        <v>0</v>
      </c>
      <c r="M49" s="28"/>
      <c r="N49" s="6"/>
      <c r="O49" s="7"/>
      <c r="P49" s="7"/>
      <c r="Q49" s="7"/>
      <c r="R49" s="7"/>
      <c r="S49" s="7"/>
      <c r="T49" s="7"/>
      <c r="U49" s="7"/>
      <c r="V49" s="7"/>
      <c r="W49" s="7"/>
      <c r="X49" s="7"/>
      <c r="Y49" s="7"/>
      <c r="Z49" s="7"/>
    </row>
    <row r="50" spans="1:26" ht="15.75">
      <c r="A50" s="27"/>
      <c r="B50" s="28" t="s">
        <v>34</v>
      </c>
      <c r="C50" s="65"/>
      <c r="D50" s="65"/>
      <c r="E50" s="65"/>
      <c r="F50" s="65"/>
      <c r="G50" s="65"/>
      <c r="H50" s="65"/>
      <c r="I50" s="65"/>
      <c r="J50" s="65"/>
      <c r="K50" s="65"/>
      <c r="L50" s="66">
        <f>D50-F50</f>
        <v>0</v>
      </c>
      <c r="M50" s="28"/>
      <c r="N50" s="6"/>
      <c r="O50" s="7"/>
      <c r="P50" s="7"/>
      <c r="Q50" s="7"/>
      <c r="R50" s="7"/>
      <c r="S50" s="7"/>
      <c r="T50" s="7"/>
      <c r="U50" s="7"/>
      <c r="V50" s="7"/>
      <c r="W50" s="7"/>
      <c r="X50" s="7"/>
      <c r="Y50" s="7"/>
      <c r="Z50" s="7"/>
    </row>
    <row r="51" spans="1:26" ht="15.75">
      <c r="A51" s="27"/>
      <c r="B51" s="28"/>
      <c r="C51" s="65"/>
      <c r="D51" s="65"/>
      <c r="E51" s="65"/>
      <c r="F51" s="65"/>
      <c r="G51" s="65"/>
      <c r="H51" s="65"/>
      <c r="I51" s="65"/>
      <c r="J51" s="65"/>
      <c r="K51" s="65"/>
      <c r="L51" s="66"/>
      <c r="M51" s="28"/>
      <c r="N51" s="6"/>
      <c r="O51" s="7"/>
      <c r="P51" s="7"/>
      <c r="Q51" s="7"/>
      <c r="R51" s="7"/>
      <c r="S51" s="7"/>
      <c r="T51" s="7"/>
      <c r="U51" s="7"/>
      <c r="V51" s="7"/>
      <c r="W51" s="7"/>
      <c r="X51" s="7"/>
      <c r="Y51" s="7"/>
      <c r="Z51" s="7"/>
    </row>
    <row r="52" spans="1:26" ht="15.75">
      <c r="A52" s="27"/>
      <c r="B52" s="28" t="s">
        <v>35</v>
      </c>
      <c r="C52" s="65">
        <f>SUM(C49:C51)</f>
        <v>0</v>
      </c>
      <c r="D52" s="65">
        <f>SUM(D49:D51)</f>
        <v>0</v>
      </c>
      <c r="E52" s="65"/>
      <c r="F52" s="65">
        <f>SUM(F49:F51)</f>
        <v>0</v>
      </c>
      <c r="G52" s="65"/>
      <c r="H52" s="65">
        <f>SUM(H49:H51)</f>
        <v>0</v>
      </c>
      <c r="I52" s="65"/>
      <c r="J52" s="65">
        <f>SUM(J49:J51)</f>
        <v>0</v>
      </c>
      <c r="K52" s="65"/>
      <c r="L52" s="67">
        <f>SUM(L49:L51)</f>
        <v>0</v>
      </c>
      <c r="M52" s="28"/>
      <c r="N52" s="6"/>
      <c r="O52" s="7"/>
      <c r="P52" s="7"/>
      <c r="Q52" s="7"/>
      <c r="R52" s="7"/>
      <c r="S52" s="7"/>
      <c r="T52" s="7"/>
      <c r="U52" s="7"/>
      <c r="V52" s="7"/>
      <c r="W52" s="7"/>
      <c r="X52" s="7"/>
      <c r="Y52" s="7"/>
      <c r="Z52" s="7"/>
    </row>
    <row r="53" spans="1:26" ht="15.75">
      <c r="A53" s="27"/>
      <c r="B53" s="28"/>
      <c r="C53" s="65"/>
      <c r="D53" s="65"/>
      <c r="E53" s="65"/>
      <c r="F53" s="65"/>
      <c r="G53" s="65"/>
      <c r="H53" s="65"/>
      <c r="I53" s="65"/>
      <c r="J53" s="65"/>
      <c r="K53" s="65"/>
      <c r="L53" s="67"/>
      <c r="M53" s="28"/>
      <c r="N53" s="6"/>
      <c r="O53" s="7"/>
      <c r="P53" s="7"/>
      <c r="Q53" s="7"/>
      <c r="R53" s="7"/>
      <c r="S53" s="7"/>
      <c r="T53" s="7"/>
      <c r="U53" s="7"/>
      <c r="V53" s="7"/>
      <c r="W53" s="7"/>
      <c r="X53" s="7"/>
      <c r="Y53" s="7"/>
      <c r="Z53" s="7"/>
    </row>
    <row r="54" spans="1:26" ht="15.75">
      <c r="A54" s="8"/>
      <c r="B54" s="12" t="s">
        <v>36</v>
      </c>
      <c r="C54" s="68"/>
      <c r="D54" s="68"/>
      <c r="E54" s="68"/>
      <c r="F54" s="69"/>
      <c r="G54" s="68"/>
      <c r="H54" s="68"/>
      <c r="I54" s="68"/>
      <c r="J54" s="68"/>
      <c r="K54" s="68"/>
      <c r="L54" s="70"/>
      <c r="M54" s="10"/>
      <c r="N54" s="6"/>
      <c r="O54" s="7"/>
      <c r="P54" s="7"/>
      <c r="Q54" s="7"/>
      <c r="R54" s="7"/>
      <c r="S54" s="7"/>
      <c r="T54" s="7"/>
      <c r="U54" s="7"/>
      <c r="V54" s="7"/>
      <c r="W54" s="7"/>
      <c r="X54" s="7"/>
      <c r="Y54" s="7"/>
      <c r="Z54" s="7"/>
    </row>
    <row r="55" spans="1:26" ht="15.75">
      <c r="A55" s="8"/>
      <c r="B55" s="10"/>
      <c r="C55" s="68"/>
      <c r="D55" s="68"/>
      <c r="E55" s="68"/>
      <c r="F55" s="68"/>
      <c r="G55" s="68"/>
      <c r="H55" s="68"/>
      <c r="I55" s="68"/>
      <c r="J55" s="68"/>
      <c r="K55" s="68"/>
      <c r="L55" s="70"/>
      <c r="M55" s="10"/>
      <c r="N55" s="6"/>
      <c r="O55" s="7"/>
      <c r="P55" s="7"/>
      <c r="Q55" s="7"/>
      <c r="R55" s="7"/>
      <c r="S55" s="7"/>
      <c r="T55" s="7"/>
      <c r="U55" s="7"/>
      <c r="V55" s="7"/>
      <c r="W55" s="7"/>
      <c r="X55" s="7"/>
      <c r="Y55" s="7"/>
      <c r="Z55" s="7"/>
    </row>
    <row r="56" spans="1:26" ht="15.75">
      <c r="A56" s="27"/>
      <c r="B56" s="28" t="s">
        <v>33</v>
      </c>
      <c r="C56" s="65">
        <f>300887-C57</f>
        <v>300234</v>
      </c>
      <c r="D56" s="66">
        <v>363757</v>
      </c>
      <c r="E56" s="65"/>
      <c r="F56" s="65">
        <f>D56+H56-364925</f>
        <v>24734</v>
      </c>
      <c r="G56" s="65"/>
      <c r="H56" s="65">
        <f>8927+13484+3491</f>
        <v>25902</v>
      </c>
      <c r="I56" s="65"/>
      <c r="J56" s="65"/>
      <c r="K56" s="65"/>
      <c r="L56" s="66">
        <f>D56-F56+H56-J56</f>
        <v>364925</v>
      </c>
      <c r="M56" s="28"/>
      <c r="N56" s="6"/>
      <c r="O56" s="7"/>
      <c r="P56" s="7"/>
      <c r="Q56" s="7"/>
      <c r="R56" s="7"/>
      <c r="S56" s="7"/>
      <c r="T56" s="7"/>
      <c r="U56" s="7"/>
      <c r="V56" s="7"/>
      <c r="W56" s="7"/>
      <c r="X56" s="7"/>
      <c r="Y56" s="7"/>
      <c r="Z56" s="7"/>
    </row>
    <row r="57" spans="1:26" ht="15.75">
      <c r="A57" s="27"/>
      <c r="B57" s="28" t="s">
        <v>34</v>
      </c>
      <c r="C57" s="65">
        <v>653</v>
      </c>
      <c r="D57" s="66">
        <v>0</v>
      </c>
      <c r="E57" s="65"/>
      <c r="F57" s="65">
        <v>161</v>
      </c>
      <c r="G57" s="65"/>
      <c r="H57" s="65">
        <f>23+55+83</f>
        <v>161</v>
      </c>
      <c r="I57" s="65"/>
      <c r="J57" s="65"/>
      <c r="K57" s="65"/>
      <c r="L57" s="66">
        <f>D57-F57+H57-J57</f>
        <v>0</v>
      </c>
      <c r="M57" s="28"/>
      <c r="N57" s="6"/>
      <c r="O57" s="7"/>
      <c r="P57" s="7"/>
      <c r="Q57" s="7"/>
      <c r="R57" s="7"/>
      <c r="S57" s="7"/>
      <c r="T57" s="7"/>
      <c r="U57" s="7"/>
      <c r="V57" s="7"/>
      <c r="W57" s="7"/>
      <c r="X57" s="7"/>
      <c r="Y57" s="7"/>
      <c r="Z57" s="7"/>
    </row>
    <row r="58" spans="1:26" ht="15.75">
      <c r="A58" s="27"/>
      <c r="B58" s="65"/>
      <c r="C58" s="65"/>
      <c r="D58" s="66"/>
      <c r="E58" s="65"/>
      <c r="F58" s="65"/>
      <c r="G58" s="65"/>
      <c r="H58" s="65"/>
      <c r="I58" s="65"/>
      <c r="J58" s="65"/>
      <c r="K58" s="65"/>
      <c r="L58" s="66"/>
      <c r="M58" s="28"/>
      <c r="N58" s="6"/>
      <c r="O58" s="7"/>
      <c r="P58" s="7"/>
      <c r="Q58" s="7"/>
      <c r="R58" s="7"/>
      <c r="S58" s="7"/>
      <c r="T58" s="7"/>
      <c r="U58" s="7"/>
      <c r="V58" s="7"/>
      <c r="W58" s="7"/>
      <c r="X58" s="7"/>
      <c r="Y58" s="7"/>
      <c r="Z58" s="7"/>
    </row>
    <row r="59" spans="1:26" ht="15.75">
      <c r="A59" s="27"/>
      <c r="B59" s="28" t="s">
        <v>35</v>
      </c>
      <c r="C59" s="65">
        <f>SUM(C56:C58)</f>
        <v>300887</v>
      </c>
      <c r="D59" s="65">
        <v>363757</v>
      </c>
      <c r="E59" s="65"/>
      <c r="F59" s="65">
        <f>SUM(F56:F58)</f>
        <v>24895</v>
      </c>
      <c r="G59" s="65"/>
      <c r="H59" s="65">
        <f>SUM(H56:H58)</f>
        <v>26063</v>
      </c>
      <c r="I59" s="65"/>
      <c r="J59" s="65">
        <f>SUM(J56:J58)</f>
        <v>0</v>
      </c>
      <c r="K59" s="65"/>
      <c r="L59" s="65">
        <f>SUM(L56:L58)</f>
        <v>364925</v>
      </c>
      <c r="M59" s="28"/>
      <c r="N59" s="71"/>
      <c r="O59" s="7"/>
      <c r="P59" s="7"/>
      <c r="Q59" s="7"/>
      <c r="R59" s="7"/>
      <c r="S59" s="7"/>
      <c r="T59" s="7"/>
      <c r="U59" s="7"/>
      <c r="V59" s="7"/>
      <c r="W59" s="7"/>
      <c r="X59" s="7"/>
      <c r="Y59" s="7"/>
      <c r="Z59" s="7"/>
    </row>
    <row r="60" spans="1:26" ht="15.75">
      <c r="A60" s="27"/>
      <c r="B60" s="28"/>
      <c r="C60" s="65"/>
      <c r="D60" s="67"/>
      <c r="E60" s="65"/>
      <c r="F60" s="65"/>
      <c r="G60" s="65"/>
      <c r="H60" s="65"/>
      <c r="I60" s="65"/>
      <c r="J60" s="65"/>
      <c r="K60" s="65"/>
      <c r="L60" s="67"/>
      <c r="M60" s="28"/>
      <c r="N60" s="71"/>
      <c r="O60" s="7"/>
      <c r="P60" s="7"/>
      <c r="Q60" s="7"/>
      <c r="R60" s="7"/>
      <c r="S60" s="7"/>
      <c r="T60" s="7"/>
      <c r="U60" s="7"/>
      <c r="V60" s="7"/>
      <c r="W60" s="7"/>
      <c r="X60" s="7"/>
      <c r="Y60" s="7"/>
      <c r="Z60" s="7"/>
    </row>
    <row r="61" spans="1:26" ht="15.75">
      <c r="A61" s="27"/>
      <c r="B61" s="28" t="s">
        <v>37</v>
      </c>
      <c r="C61" s="65">
        <f>-31685-6493-1315</f>
        <v>-39493</v>
      </c>
      <c r="D61" s="65">
        <v>-39493</v>
      </c>
      <c r="E61" s="65"/>
      <c r="F61" s="65">
        <v>1315</v>
      </c>
      <c r="G61" s="65"/>
      <c r="H61" s="65"/>
      <c r="I61" s="65"/>
      <c r="J61" s="65"/>
      <c r="K61" s="65"/>
      <c r="L61" s="65">
        <f>D61+F61</f>
        <v>-38178</v>
      </c>
      <c r="M61" s="28"/>
      <c r="N61" s="71"/>
      <c r="O61" s="7"/>
      <c r="P61" s="7"/>
      <c r="Q61" s="7"/>
      <c r="R61" s="7"/>
      <c r="S61" s="7"/>
      <c r="T61" s="7"/>
      <c r="U61" s="7"/>
      <c r="V61" s="7"/>
      <c r="W61" s="7"/>
      <c r="X61" s="7"/>
      <c r="Y61" s="7"/>
      <c r="Z61" s="7"/>
    </row>
    <row r="62" spans="1:26" ht="15.75">
      <c r="A62" s="27"/>
      <c r="B62" s="28" t="s">
        <v>38</v>
      </c>
      <c r="C62" s="65">
        <v>0</v>
      </c>
      <c r="D62" s="67">
        <v>0</v>
      </c>
      <c r="E62" s="65"/>
      <c r="F62" s="65"/>
      <c r="G62" s="65"/>
      <c r="H62" s="65"/>
      <c r="I62" s="65"/>
      <c r="J62" s="65"/>
      <c r="K62" s="65"/>
      <c r="L62" s="67">
        <v>0</v>
      </c>
      <c r="M62" s="28"/>
      <c r="N62" s="71"/>
      <c r="O62" s="7"/>
      <c r="P62" s="7"/>
      <c r="Q62" s="7"/>
      <c r="R62" s="7"/>
      <c r="S62" s="7"/>
      <c r="T62" s="7"/>
      <c r="U62" s="7"/>
      <c r="V62" s="7"/>
      <c r="W62" s="7"/>
      <c r="X62" s="7"/>
      <c r="Y62" s="7"/>
      <c r="Z62" s="7"/>
    </row>
    <row r="63" spans="1:26" ht="15.75">
      <c r="A63" s="27"/>
      <c r="B63" s="28" t="s">
        <v>39</v>
      </c>
      <c r="C63" s="65">
        <v>37429</v>
      </c>
      <c r="D63" s="67">
        <v>23974</v>
      </c>
      <c r="E63" s="65"/>
      <c r="F63" s="65">
        <f>F59</f>
        <v>24895</v>
      </c>
      <c r="G63" s="65"/>
      <c r="H63" s="65">
        <f>-H59</f>
        <v>-26063</v>
      </c>
      <c r="I63" s="65"/>
      <c r="J63" s="65"/>
      <c r="K63" s="65"/>
      <c r="L63" s="67">
        <f>J102</f>
        <v>27296</v>
      </c>
      <c r="M63" s="28"/>
      <c r="N63" s="71"/>
      <c r="O63" s="7"/>
      <c r="P63" s="7"/>
      <c r="Q63" s="7"/>
      <c r="R63" s="7"/>
      <c r="S63" s="7"/>
      <c r="T63" s="7"/>
      <c r="U63" s="7"/>
      <c r="V63" s="7"/>
      <c r="W63" s="7"/>
      <c r="X63" s="7"/>
      <c r="Y63" s="7"/>
      <c r="Z63" s="7"/>
    </row>
    <row r="64" spans="1:26" ht="15.75">
      <c r="A64" s="27"/>
      <c r="B64" s="28" t="s">
        <v>40</v>
      </c>
      <c r="C64" s="65">
        <v>0</v>
      </c>
      <c r="D64" s="67">
        <v>-51397</v>
      </c>
      <c r="E64" s="65"/>
      <c r="F64" s="65"/>
      <c r="G64" s="65"/>
      <c r="H64" s="65">
        <v>-8349</v>
      </c>
      <c r="I64" s="65"/>
      <c r="J64" s="65"/>
      <c r="K64" s="65"/>
      <c r="L64" s="67">
        <f>H64+D64</f>
        <v>-59746</v>
      </c>
      <c r="M64" s="28"/>
      <c r="N64" s="71"/>
      <c r="O64" s="7"/>
      <c r="P64" s="7"/>
      <c r="Q64" s="7"/>
      <c r="R64" s="7"/>
      <c r="S64" s="7"/>
      <c r="T64" s="7"/>
      <c r="U64" s="7"/>
      <c r="V64" s="7"/>
      <c r="W64" s="7"/>
      <c r="X64" s="7"/>
      <c r="Y64" s="7"/>
      <c r="Z64" s="7"/>
    </row>
    <row r="65" spans="1:26" ht="15.75">
      <c r="A65" s="27"/>
      <c r="B65" s="28" t="s">
        <v>199</v>
      </c>
      <c r="C65" s="65">
        <v>0</v>
      </c>
      <c r="D65" s="67">
        <v>-339</v>
      </c>
      <c r="E65" s="65"/>
      <c r="F65" s="65">
        <v>-2</v>
      </c>
      <c r="G65" s="65"/>
      <c r="H65" s="65"/>
      <c r="I65" s="65"/>
      <c r="J65" s="65"/>
      <c r="K65" s="65"/>
      <c r="L65" s="67">
        <f>D65+F65</f>
        <v>-341</v>
      </c>
      <c r="M65" s="28"/>
      <c r="N65" s="6"/>
      <c r="O65" s="7"/>
      <c r="P65" s="7"/>
      <c r="Q65" s="7"/>
      <c r="R65" s="7"/>
      <c r="S65" s="7"/>
      <c r="T65" s="7"/>
      <c r="U65" s="7"/>
      <c r="V65" s="7"/>
      <c r="W65" s="7"/>
      <c r="X65" s="7"/>
      <c r="Y65" s="7"/>
      <c r="Z65" s="7"/>
    </row>
    <row r="66" spans="1:26" ht="15.75">
      <c r="A66" s="27"/>
      <c r="B66" s="28" t="s">
        <v>42</v>
      </c>
      <c r="C66" s="65">
        <v>1177</v>
      </c>
      <c r="D66" s="67">
        <v>8092</v>
      </c>
      <c r="E66" s="65"/>
      <c r="F66" s="65">
        <f>10638-8092</f>
        <v>2546</v>
      </c>
      <c r="G66" s="65"/>
      <c r="H66" s="72"/>
      <c r="I66" s="65"/>
      <c r="J66" s="65"/>
      <c r="K66" s="65"/>
      <c r="L66" s="67">
        <f>F66+D66</f>
        <v>10638</v>
      </c>
      <c r="M66" s="28"/>
      <c r="N66" s="6"/>
      <c r="O66" s="7"/>
      <c r="P66" s="7"/>
      <c r="Q66" s="7"/>
      <c r="R66" s="7"/>
      <c r="S66" s="7"/>
      <c r="T66" s="7"/>
      <c r="U66" s="7"/>
      <c r="V66" s="7"/>
      <c r="W66" s="7"/>
      <c r="X66" s="7"/>
      <c r="Y66" s="7"/>
      <c r="Z66" s="7"/>
    </row>
    <row r="67" spans="1:26" ht="15.75">
      <c r="A67" s="27"/>
      <c r="B67" s="28" t="s">
        <v>82</v>
      </c>
      <c r="C67" s="65">
        <v>0</v>
      </c>
      <c r="D67" s="67">
        <v>-4594</v>
      </c>
      <c r="E67" s="65"/>
      <c r="F67" s="65"/>
      <c r="G67" s="65"/>
      <c r="H67" s="72"/>
      <c r="I67" s="65"/>
      <c r="J67" s="65"/>
      <c r="K67" s="65"/>
      <c r="L67" s="67">
        <v>-4594</v>
      </c>
      <c r="M67" s="28"/>
      <c r="N67" s="6"/>
      <c r="O67" s="7"/>
      <c r="P67" s="7"/>
      <c r="Q67" s="7"/>
      <c r="R67" s="7"/>
      <c r="S67" s="7"/>
      <c r="T67" s="7"/>
      <c r="U67" s="7"/>
      <c r="V67" s="7"/>
      <c r="W67" s="7"/>
      <c r="X67" s="7"/>
      <c r="Y67" s="7"/>
      <c r="Z67" s="7"/>
    </row>
    <row r="68" spans="1:26" ht="15.75">
      <c r="A68" s="27"/>
      <c r="B68" s="28" t="s">
        <v>15</v>
      </c>
      <c r="C68" s="67">
        <f>SUM(C59:C66)</f>
        <v>300000</v>
      </c>
      <c r="D68" s="67">
        <f>SUM(D59:D67)</f>
        <v>300000</v>
      </c>
      <c r="E68" s="65"/>
      <c r="F68" s="65">
        <f>F63-F66-F65</f>
        <v>22351</v>
      </c>
      <c r="G68" s="65"/>
      <c r="H68" s="65"/>
      <c r="I68" s="65"/>
      <c r="J68" s="65"/>
      <c r="K68" s="65"/>
      <c r="L68" s="67">
        <f>SUM(L59:L67)</f>
        <v>300000</v>
      </c>
      <c r="M68" s="28"/>
      <c r="N68" s="6"/>
      <c r="O68" s="7"/>
      <c r="P68" s="7"/>
      <c r="Q68" s="7"/>
      <c r="R68" s="7"/>
      <c r="S68" s="7"/>
      <c r="T68" s="7"/>
      <c r="U68" s="7"/>
      <c r="V68" s="7"/>
      <c r="W68" s="7"/>
      <c r="X68" s="7"/>
      <c r="Y68" s="7"/>
      <c r="Z68" s="7"/>
    </row>
    <row r="69" spans="1:26" ht="15.75">
      <c r="A69" s="27"/>
      <c r="B69" s="65"/>
      <c r="C69" s="65"/>
      <c r="D69" s="65"/>
      <c r="E69" s="65"/>
      <c r="F69" s="65"/>
      <c r="G69" s="65"/>
      <c r="H69" s="65"/>
      <c r="I69" s="65"/>
      <c r="J69" s="65"/>
      <c r="K69" s="65"/>
      <c r="L69" s="65"/>
      <c r="M69" s="28"/>
      <c r="N69" s="6"/>
      <c r="O69" s="7"/>
      <c r="P69" s="7"/>
      <c r="Q69" s="7"/>
      <c r="R69" s="7"/>
      <c r="S69" s="7"/>
      <c r="T69" s="7"/>
      <c r="U69" s="7"/>
      <c r="V69" s="7"/>
      <c r="W69" s="7"/>
      <c r="X69" s="7"/>
      <c r="Y69" s="7"/>
      <c r="Z69" s="7"/>
    </row>
    <row r="70" spans="1:26" ht="15.75">
      <c r="A70" s="8"/>
      <c r="B70" s="68"/>
      <c r="C70" s="10"/>
      <c r="D70" s="10"/>
      <c r="E70" s="10"/>
      <c r="F70" s="10"/>
      <c r="G70" s="10"/>
      <c r="H70" s="10"/>
      <c r="I70" s="10"/>
      <c r="J70" s="21"/>
      <c r="K70" s="10"/>
      <c r="L70" s="21"/>
      <c r="M70" s="10"/>
      <c r="N70" s="6"/>
      <c r="O70" s="7"/>
      <c r="P70" s="7"/>
      <c r="Q70" s="7"/>
      <c r="R70" s="7"/>
      <c r="S70" s="7"/>
      <c r="T70" s="7"/>
      <c r="U70" s="7"/>
      <c r="V70" s="7"/>
      <c r="W70" s="7"/>
      <c r="X70" s="7"/>
      <c r="Y70" s="7"/>
      <c r="Z70" s="7"/>
    </row>
    <row r="71" spans="1:26" ht="15.75">
      <c r="A71" s="8"/>
      <c r="B71" s="60" t="s">
        <v>43</v>
      </c>
      <c r="C71" s="17"/>
      <c r="D71" s="17"/>
      <c r="E71" s="17"/>
      <c r="F71" s="17"/>
      <c r="G71" s="17"/>
      <c r="H71" s="17"/>
      <c r="I71" s="20"/>
      <c r="J71" s="20" t="s">
        <v>176</v>
      </c>
      <c r="K71" s="20"/>
      <c r="L71" s="20" t="s">
        <v>191</v>
      </c>
      <c r="M71" s="17"/>
      <c r="N71" s="6"/>
      <c r="O71" s="7"/>
      <c r="P71" s="7"/>
      <c r="Q71" s="7"/>
      <c r="R71" s="7"/>
      <c r="S71" s="7"/>
      <c r="T71" s="7"/>
      <c r="U71" s="7"/>
      <c r="V71" s="7"/>
      <c r="W71" s="7"/>
      <c r="X71" s="7"/>
      <c r="Y71" s="7"/>
      <c r="Z71" s="7"/>
    </row>
    <row r="72" spans="1:26" ht="15.75">
      <c r="A72" s="27"/>
      <c r="B72" s="28" t="s">
        <v>44</v>
      </c>
      <c r="C72" s="28"/>
      <c r="D72" s="28"/>
      <c r="E72" s="28"/>
      <c r="F72" s="28"/>
      <c r="G72" s="28"/>
      <c r="H72" s="28"/>
      <c r="I72" s="28"/>
      <c r="J72" s="65">
        <f>D63</f>
        <v>23974</v>
      </c>
      <c r="K72" s="28"/>
      <c r="L72" s="66">
        <v>0</v>
      </c>
      <c r="M72" s="28"/>
      <c r="N72" s="6"/>
      <c r="O72" s="7"/>
      <c r="P72" s="7"/>
      <c r="Q72" s="7"/>
      <c r="R72" s="7"/>
      <c r="S72" s="7"/>
      <c r="T72" s="7"/>
      <c r="U72" s="7"/>
      <c r="V72" s="7"/>
      <c r="W72" s="7"/>
      <c r="X72" s="7"/>
      <c r="Y72" s="7"/>
      <c r="Z72" s="7"/>
    </row>
    <row r="73" spans="1:26" ht="15.75">
      <c r="A73" s="27"/>
      <c r="B73" s="28" t="s">
        <v>45</v>
      </c>
      <c r="C73" s="52"/>
      <c r="D73" s="73"/>
      <c r="E73" s="28"/>
      <c r="F73" s="28"/>
      <c r="G73" s="28"/>
      <c r="H73" s="28"/>
      <c r="I73" s="28"/>
      <c r="J73" s="65">
        <f>F68-F57</f>
        <v>22190</v>
      </c>
      <c r="K73" s="28"/>
      <c r="L73" s="66"/>
      <c r="M73" s="28"/>
      <c r="N73" s="6"/>
      <c r="O73" s="7"/>
      <c r="P73" s="7"/>
      <c r="Q73" s="7"/>
      <c r="R73" s="7"/>
      <c r="S73" s="7"/>
      <c r="T73" s="7"/>
      <c r="U73" s="7"/>
      <c r="V73" s="7"/>
      <c r="W73" s="7"/>
      <c r="X73" s="7"/>
      <c r="Y73" s="7"/>
      <c r="Z73" s="7"/>
    </row>
    <row r="74" spans="1:26" ht="15.75">
      <c r="A74" s="27"/>
      <c r="B74" s="28" t="s">
        <v>46</v>
      </c>
      <c r="C74" s="28"/>
      <c r="D74" s="28"/>
      <c r="E74" s="28"/>
      <c r="F74" s="28"/>
      <c r="G74" s="28"/>
      <c r="H74" s="28"/>
      <c r="I74" s="28"/>
      <c r="J74" s="65"/>
      <c r="K74" s="28"/>
      <c r="L74" s="66">
        <f>13407+44+487+161-1030</f>
        <v>13069</v>
      </c>
      <c r="M74" s="28"/>
      <c r="N74" s="6"/>
      <c r="O74" s="7"/>
      <c r="P74" s="7"/>
      <c r="Q74" s="7"/>
      <c r="R74" s="7"/>
      <c r="S74" s="7"/>
      <c r="T74" s="7"/>
      <c r="U74" s="7"/>
      <c r="V74" s="7"/>
      <c r="W74" s="7"/>
      <c r="X74" s="7"/>
      <c r="Y74" s="7"/>
      <c r="Z74" s="7"/>
    </row>
    <row r="75" spans="1:26" ht="15.75">
      <c r="A75" s="27"/>
      <c r="B75" s="28" t="s">
        <v>47</v>
      </c>
      <c r="C75" s="28"/>
      <c r="D75" s="28"/>
      <c r="E75" s="28"/>
      <c r="F75" s="28"/>
      <c r="G75" s="28"/>
      <c r="H75" s="28"/>
      <c r="I75" s="28"/>
      <c r="J75" s="65"/>
      <c r="K75" s="28"/>
      <c r="L75" s="66">
        <v>298</v>
      </c>
      <c r="M75" s="28"/>
      <c r="N75" s="6"/>
      <c r="O75" s="7"/>
      <c r="P75" s="7"/>
      <c r="Q75" s="7"/>
      <c r="R75" s="7"/>
      <c r="S75" s="7"/>
      <c r="T75" s="7"/>
      <c r="U75" s="7"/>
      <c r="V75" s="7"/>
      <c r="W75" s="7"/>
      <c r="X75" s="7"/>
      <c r="Y75" s="7"/>
      <c r="Z75" s="7"/>
    </row>
    <row r="76" spans="1:26" ht="15.75">
      <c r="A76" s="27"/>
      <c r="B76" s="28" t="s">
        <v>48</v>
      </c>
      <c r="C76" s="28"/>
      <c r="D76" s="28"/>
      <c r="E76" s="28"/>
      <c r="F76" s="28"/>
      <c r="G76" s="28"/>
      <c r="H76" s="28"/>
      <c r="I76" s="28"/>
      <c r="J76" s="65">
        <f>SUM(J72:J75)</f>
        <v>46164</v>
      </c>
      <c r="K76" s="28"/>
      <c r="L76" s="67">
        <f>SUM(L72:L75)</f>
        <v>13367</v>
      </c>
      <c r="M76" s="28"/>
      <c r="N76" s="6"/>
      <c r="O76" s="7"/>
      <c r="P76" s="7"/>
      <c r="Q76" s="7"/>
      <c r="R76" s="7"/>
      <c r="S76" s="7"/>
      <c r="T76" s="7"/>
      <c r="U76" s="7"/>
      <c r="V76" s="7"/>
      <c r="W76" s="7"/>
      <c r="X76" s="7"/>
      <c r="Y76" s="7"/>
      <c r="Z76" s="7"/>
    </row>
    <row r="77" spans="1:26" ht="15.75">
      <c r="A77" s="27"/>
      <c r="B77" s="28" t="s">
        <v>201</v>
      </c>
      <c r="C77" s="28"/>
      <c r="D77" s="28"/>
      <c r="E77" s="28"/>
      <c r="F77" s="28"/>
      <c r="G77" s="28"/>
      <c r="H77" s="28"/>
      <c r="I77" s="28"/>
      <c r="J77" s="65">
        <f>F57-F61</f>
        <v>-1154</v>
      </c>
      <c r="K77" s="28"/>
      <c r="L77" s="66">
        <f>-J77</f>
        <v>1154</v>
      </c>
      <c r="M77" s="28"/>
      <c r="N77" s="6"/>
      <c r="O77" s="7"/>
      <c r="P77" s="7"/>
      <c r="Q77" s="7"/>
      <c r="R77" s="7"/>
      <c r="S77" s="7"/>
      <c r="T77" s="7"/>
      <c r="U77" s="7"/>
      <c r="V77" s="7"/>
      <c r="W77" s="7"/>
      <c r="X77" s="7"/>
      <c r="Y77" s="7"/>
      <c r="Z77" s="7"/>
    </row>
    <row r="78" spans="1:26" ht="15.75">
      <c r="A78" s="27"/>
      <c r="B78" s="28" t="s">
        <v>50</v>
      </c>
      <c r="C78" s="28"/>
      <c r="D78" s="28"/>
      <c r="E78" s="28"/>
      <c r="F78" s="28"/>
      <c r="G78" s="28"/>
      <c r="H78" s="28"/>
      <c r="I78" s="28"/>
      <c r="J78" s="65">
        <f>J76+J77</f>
        <v>45010</v>
      </c>
      <c r="K78" s="28"/>
      <c r="L78" s="67">
        <f>L76+L77</f>
        <v>14521</v>
      </c>
      <c r="M78" s="28"/>
      <c r="N78" s="6"/>
      <c r="O78" s="7"/>
      <c r="P78" s="7"/>
      <c r="Q78" s="7"/>
      <c r="R78" s="7"/>
      <c r="S78" s="7"/>
      <c r="T78" s="7"/>
      <c r="U78" s="7"/>
      <c r="V78" s="7"/>
      <c r="W78" s="7"/>
      <c r="X78" s="7"/>
      <c r="Y78" s="7"/>
      <c r="Z78" s="7"/>
    </row>
    <row r="79" spans="1:26" ht="15.75">
      <c r="A79" s="27"/>
      <c r="B79" s="74" t="s">
        <v>51</v>
      </c>
      <c r="C79" s="75"/>
      <c r="D79" s="28"/>
      <c r="E79" s="28"/>
      <c r="F79" s="28"/>
      <c r="G79" s="28"/>
      <c r="H79" s="28"/>
      <c r="I79" s="28"/>
      <c r="J79" s="65"/>
      <c r="K79" s="28"/>
      <c r="L79" s="66"/>
      <c r="M79" s="28"/>
      <c r="N79" s="6"/>
      <c r="O79" s="7"/>
      <c r="P79" s="7"/>
      <c r="Q79" s="7"/>
      <c r="R79" s="7"/>
      <c r="S79" s="7"/>
      <c r="T79" s="7"/>
      <c r="U79" s="7"/>
      <c r="V79" s="7"/>
      <c r="W79" s="7"/>
      <c r="X79" s="7"/>
      <c r="Y79" s="7"/>
      <c r="Z79" s="7"/>
    </row>
    <row r="80" spans="1:26" ht="15.75">
      <c r="A80" s="27">
        <v>1</v>
      </c>
      <c r="B80" s="28" t="s">
        <v>52</v>
      </c>
      <c r="C80" s="28"/>
      <c r="D80" s="28"/>
      <c r="E80" s="28"/>
      <c r="F80" s="28"/>
      <c r="G80" s="28"/>
      <c r="H80" s="28"/>
      <c r="I80" s="28"/>
      <c r="J80" s="28"/>
      <c r="K80" s="28"/>
      <c r="L80" s="66">
        <v>0</v>
      </c>
      <c r="M80" s="28"/>
      <c r="N80" s="6"/>
      <c r="O80" s="7"/>
      <c r="P80" s="7"/>
      <c r="Q80" s="7"/>
      <c r="R80" s="7"/>
      <c r="S80" s="7"/>
      <c r="T80" s="7"/>
      <c r="U80" s="7"/>
      <c r="V80" s="7"/>
      <c r="W80" s="7"/>
      <c r="X80" s="7"/>
      <c r="Y80" s="7"/>
      <c r="Z80" s="7"/>
    </row>
    <row r="81" spans="1:26" ht="15.75">
      <c r="A81" s="27">
        <v>2</v>
      </c>
      <c r="B81" s="28" t="s">
        <v>53</v>
      </c>
      <c r="C81" s="28"/>
      <c r="D81" s="28"/>
      <c r="E81" s="28"/>
      <c r="F81" s="28"/>
      <c r="G81" s="28"/>
      <c r="H81" s="28"/>
      <c r="I81" s="28"/>
      <c r="J81" s="28"/>
      <c r="K81" s="28"/>
      <c r="L81" s="66">
        <v>-5</v>
      </c>
      <c r="M81" s="28"/>
      <c r="N81" s="6"/>
      <c r="O81" s="7"/>
      <c r="P81" s="7"/>
      <c r="Q81" s="7"/>
      <c r="R81" s="7"/>
      <c r="S81" s="7"/>
      <c r="T81" s="7"/>
      <c r="U81" s="7"/>
      <c r="V81" s="7"/>
      <c r="W81" s="7"/>
      <c r="X81" s="7"/>
      <c r="Y81" s="7"/>
      <c r="Z81" s="7"/>
    </row>
    <row r="82" spans="1:26" ht="15.75">
      <c r="A82" s="27">
        <v>3</v>
      </c>
      <c r="B82" s="28" t="s">
        <v>54</v>
      </c>
      <c r="C82" s="28"/>
      <c r="D82" s="28"/>
      <c r="E82" s="28"/>
      <c r="F82" s="28"/>
      <c r="G82" s="28"/>
      <c r="H82" s="28"/>
      <c r="I82" s="28"/>
      <c r="J82" s="28"/>
      <c r="K82" s="28"/>
      <c r="L82" s="66">
        <v>-959</v>
      </c>
      <c r="M82" s="28"/>
      <c r="N82" s="6"/>
      <c r="O82" s="7"/>
      <c r="P82" s="7"/>
      <c r="Q82" s="7"/>
      <c r="R82" s="7"/>
      <c r="S82" s="7"/>
      <c r="T82" s="7"/>
      <c r="U82" s="7"/>
      <c r="V82" s="7"/>
      <c r="W82" s="7"/>
      <c r="X82" s="7"/>
      <c r="Y82" s="7"/>
      <c r="Z82" s="7"/>
    </row>
    <row r="83" spans="1:26" ht="15.75">
      <c r="A83" s="27">
        <v>4</v>
      </c>
      <c r="B83" s="28" t="s">
        <v>55</v>
      </c>
      <c r="C83" s="28"/>
      <c r="D83" s="28"/>
      <c r="E83" s="28"/>
      <c r="F83" s="28"/>
      <c r="G83" s="28"/>
      <c r="H83" s="28"/>
      <c r="I83" s="28"/>
      <c r="J83" s="28"/>
      <c r="K83" s="28"/>
      <c r="L83" s="66">
        <v>-319</v>
      </c>
      <c r="M83" s="28"/>
      <c r="N83" s="6"/>
      <c r="O83" s="7"/>
      <c r="P83" s="7"/>
      <c r="Q83" s="7"/>
      <c r="R83" s="7"/>
      <c r="S83" s="7"/>
      <c r="T83" s="7"/>
      <c r="U83" s="7"/>
      <c r="V83" s="7"/>
      <c r="W83" s="7"/>
      <c r="X83" s="7"/>
      <c r="Y83" s="7"/>
      <c r="Z83" s="7"/>
    </row>
    <row r="84" spans="1:26" ht="15.75">
      <c r="A84" s="27">
        <v>5</v>
      </c>
      <c r="B84" s="28" t="s">
        <v>56</v>
      </c>
      <c r="C84" s="28"/>
      <c r="D84" s="28"/>
      <c r="E84" s="28"/>
      <c r="F84" s="28"/>
      <c r="G84" s="28"/>
      <c r="H84" s="28"/>
      <c r="I84" s="28"/>
      <c r="J84" s="28"/>
      <c r="K84" s="28"/>
      <c r="L84" s="66">
        <v>-3314</v>
      </c>
      <c r="M84" s="28"/>
      <c r="N84" s="6"/>
      <c r="O84" s="7"/>
      <c r="P84" s="7"/>
      <c r="Q84" s="7"/>
      <c r="R84" s="7"/>
      <c r="S84" s="7"/>
      <c r="T84" s="7"/>
      <c r="U84" s="7"/>
      <c r="V84" s="7"/>
      <c r="W84" s="7"/>
      <c r="X84" s="7"/>
      <c r="Y84" s="7"/>
      <c r="Z84" s="7"/>
    </row>
    <row r="85" spans="1:26" ht="15.75">
      <c r="A85" s="27">
        <v>6</v>
      </c>
      <c r="B85" s="28" t="s">
        <v>57</v>
      </c>
      <c r="C85" s="28"/>
      <c r="D85" s="28"/>
      <c r="E85" s="28"/>
      <c r="F85" s="28"/>
      <c r="G85" s="28"/>
      <c r="H85" s="28"/>
      <c r="I85" s="28"/>
      <c r="J85" s="28"/>
      <c r="K85" s="28"/>
      <c r="L85" s="66">
        <v>-38</v>
      </c>
      <c r="M85" s="28"/>
      <c r="N85" s="6"/>
      <c r="O85" s="7"/>
      <c r="P85" s="7"/>
      <c r="Q85" s="7"/>
      <c r="R85" s="7"/>
      <c r="S85" s="7"/>
      <c r="T85" s="7"/>
      <c r="U85" s="7"/>
      <c r="V85" s="7"/>
      <c r="W85" s="7"/>
      <c r="X85" s="7"/>
      <c r="Y85" s="7"/>
      <c r="Z85" s="7"/>
    </row>
    <row r="86" spans="1:26" ht="15.75">
      <c r="A86" s="27">
        <v>7</v>
      </c>
      <c r="B86" s="28" t="s">
        <v>58</v>
      </c>
      <c r="C86" s="28"/>
      <c r="D86" s="28"/>
      <c r="E86" s="28"/>
      <c r="F86" s="28"/>
      <c r="G86" s="28"/>
      <c r="H86" s="28"/>
      <c r="I86" s="28"/>
      <c r="J86" s="28"/>
      <c r="K86" s="28"/>
      <c r="L86" s="66">
        <v>-1166</v>
      </c>
      <c r="M86" s="28"/>
      <c r="N86" s="6"/>
      <c r="O86" s="7"/>
      <c r="P86" s="7"/>
      <c r="Q86" s="7"/>
      <c r="R86" s="7"/>
      <c r="S86" s="7"/>
      <c r="T86" s="7"/>
      <c r="U86" s="7"/>
      <c r="V86" s="7"/>
      <c r="W86" s="7"/>
      <c r="X86" s="7"/>
      <c r="Y86" s="7"/>
      <c r="Z86" s="7"/>
    </row>
    <row r="87" spans="1:26" ht="15.75">
      <c r="A87" s="27">
        <v>8</v>
      </c>
      <c r="B87" s="28" t="s">
        <v>59</v>
      </c>
      <c r="C87" s="28"/>
      <c r="D87" s="28"/>
      <c r="E87" s="28"/>
      <c r="F87" s="28"/>
      <c r="G87" s="28"/>
      <c r="H87" s="28"/>
      <c r="I87" s="28"/>
      <c r="J87" s="28"/>
      <c r="K87" s="28"/>
      <c r="L87" s="66">
        <v>-371</v>
      </c>
      <c r="M87" s="28"/>
      <c r="N87" s="6"/>
      <c r="O87" s="7"/>
      <c r="P87" s="7"/>
      <c r="Q87" s="7"/>
      <c r="R87" s="7"/>
      <c r="S87" s="7"/>
      <c r="T87" s="7"/>
      <c r="U87" s="7"/>
      <c r="V87" s="7"/>
      <c r="W87" s="7"/>
      <c r="X87" s="7"/>
      <c r="Y87" s="7"/>
      <c r="Z87" s="7"/>
    </row>
    <row r="88" spans="1:26" ht="15.75">
      <c r="A88" s="27">
        <v>9</v>
      </c>
      <c r="B88" s="28" t="s">
        <v>60</v>
      </c>
      <c r="C88" s="28"/>
      <c r="D88" s="28"/>
      <c r="E88" s="28"/>
      <c r="F88" s="28"/>
      <c r="G88" s="28"/>
      <c r="H88" s="28"/>
      <c r="I88" s="28"/>
      <c r="J88" s="28"/>
      <c r="K88" s="28"/>
      <c r="L88" s="66">
        <v>0</v>
      </c>
      <c r="M88" s="28"/>
      <c r="N88" s="6"/>
      <c r="O88" s="7"/>
      <c r="P88" s="7"/>
      <c r="Q88" s="7"/>
      <c r="R88" s="7"/>
      <c r="S88" s="7"/>
      <c r="T88" s="7"/>
      <c r="U88" s="7"/>
      <c r="V88" s="7"/>
      <c r="W88" s="7"/>
      <c r="X88" s="7"/>
      <c r="Y88" s="7"/>
      <c r="Z88" s="7"/>
    </row>
    <row r="89" spans="1:26" ht="15.75">
      <c r="A89" s="27">
        <v>10</v>
      </c>
      <c r="B89" s="28" t="s">
        <v>61</v>
      </c>
      <c r="C89" s="28"/>
      <c r="D89" s="28"/>
      <c r="E89" s="28"/>
      <c r="F89" s="28"/>
      <c r="G89" s="28"/>
      <c r="H89" s="28"/>
      <c r="I89" s="28"/>
      <c r="J89" s="28"/>
      <c r="K89" s="28"/>
      <c r="L89" s="66">
        <v>0</v>
      </c>
      <c r="M89" s="28"/>
      <c r="N89" s="6"/>
      <c r="O89" s="7"/>
      <c r="P89" s="7"/>
      <c r="Q89" s="7"/>
      <c r="R89" s="7"/>
      <c r="S89" s="7"/>
      <c r="T89" s="7"/>
      <c r="U89" s="7"/>
      <c r="V89" s="7"/>
      <c r="W89" s="7"/>
      <c r="X89" s="7"/>
      <c r="Y89" s="7"/>
      <c r="Z89" s="7"/>
    </row>
    <row r="90" spans="1:26" ht="15.75">
      <c r="A90" s="27">
        <v>11</v>
      </c>
      <c r="B90" s="28" t="s">
        <v>62</v>
      </c>
      <c r="C90" s="28"/>
      <c r="D90" s="28"/>
      <c r="E90" s="28"/>
      <c r="F90" s="28"/>
      <c r="G90" s="28"/>
      <c r="H90" s="28"/>
      <c r="I90" s="28"/>
      <c r="J90" s="65">
        <f>-L90</f>
        <v>8349</v>
      </c>
      <c r="K90" s="28"/>
      <c r="L90" s="66">
        <f>L64-D64</f>
        <v>-8349</v>
      </c>
      <c r="M90" s="28"/>
      <c r="N90" s="6"/>
      <c r="O90" s="7"/>
      <c r="P90" s="7"/>
      <c r="Q90" s="7"/>
      <c r="R90" s="7"/>
      <c r="S90" s="7"/>
      <c r="T90" s="7"/>
      <c r="U90" s="7"/>
      <c r="V90" s="7"/>
      <c r="W90" s="7"/>
      <c r="X90" s="7"/>
      <c r="Y90" s="7"/>
      <c r="Z90" s="7"/>
    </row>
    <row r="91" spans="1:26" ht="15.75">
      <c r="A91" s="27">
        <v>12</v>
      </c>
      <c r="B91" s="28" t="s">
        <v>38</v>
      </c>
      <c r="C91" s="28"/>
      <c r="D91" s="28"/>
      <c r="E91" s="28"/>
      <c r="F91" s="28"/>
      <c r="G91" s="28"/>
      <c r="H91" s="28"/>
      <c r="I91" s="28"/>
      <c r="J91" s="28"/>
      <c r="K91" s="28"/>
      <c r="L91" s="66">
        <v>0</v>
      </c>
      <c r="M91" s="28"/>
      <c r="N91" s="6"/>
      <c r="O91" s="7"/>
      <c r="P91" s="7"/>
      <c r="Q91" s="7"/>
      <c r="R91" s="7"/>
      <c r="S91" s="7"/>
      <c r="T91" s="7"/>
      <c r="U91" s="7"/>
      <c r="V91" s="7"/>
      <c r="W91" s="7"/>
      <c r="X91" s="7"/>
      <c r="Y91" s="7"/>
      <c r="Z91" s="7"/>
    </row>
    <row r="92" spans="1:26" ht="15.75">
      <c r="A92" s="27">
        <v>15</v>
      </c>
      <c r="B92" s="28" t="s">
        <v>200</v>
      </c>
      <c r="C92" s="28"/>
      <c r="D92" s="28"/>
      <c r="E92" s="28"/>
      <c r="F92" s="28"/>
      <c r="G92" s="28"/>
      <c r="H92" s="28"/>
      <c r="I92" s="28"/>
      <c r="J92" s="28"/>
      <c r="K92" s="28"/>
      <c r="L92" s="66">
        <f>SUM(L78:L90)</f>
        <v>0</v>
      </c>
      <c r="M92" s="28"/>
      <c r="N92" s="71"/>
      <c r="O92" s="7"/>
      <c r="P92" s="7"/>
      <c r="Q92" s="7"/>
      <c r="R92" s="7"/>
      <c r="S92" s="7"/>
      <c r="T92" s="7"/>
      <c r="U92" s="7"/>
      <c r="V92" s="7"/>
      <c r="W92" s="7"/>
      <c r="X92" s="7"/>
      <c r="Y92" s="7"/>
      <c r="Z92" s="7"/>
    </row>
    <row r="93" spans="1:26" ht="15.75">
      <c r="A93" s="27"/>
      <c r="B93" s="74" t="s">
        <v>64</v>
      </c>
      <c r="C93" s="75"/>
      <c r="D93" s="28"/>
      <c r="E93" s="28"/>
      <c r="F93" s="28"/>
      <c r="G93" s="28"/>
      <c r="H93" s="28"/>
      <c r="I93" s="28"/>
      <c r="J93" s="28"/>
      <c r="K93" s="28"/>
      <c r="L93" s="76"/>
      <c r="M93" s="28"/>
      <c r="N93" s="6"/>
      <c r="O93" s="7"/>
      <c r="P93" s="7"/>
      <c r="Q93" s="7"/>
      <c r="R93" s="7"/>
      <c r="S93" s="7"/>
      <c r="T93" s="7"/>
      <c r="U93" s="7"/>
      <c r="V93" s="7"/>
      <c r="W93" s="7"/>
      <c r="X93" s="7"/>
      <c r="Y93" s="7"/>
      <c r="Z93" s="7"/>
    </row>
    <row r="94" spans="1:26" ht="15.75">
      <c r="A94" s="77"/>
      <c r="B94" s="28" t="s">
        <v>65</v>
      </c>
      <c r="C94" s="75"/>
      <c r="D94" s="28"/>
      <c r="E94" s="28"/>
      <c r="F94" s="28"/>
      <c r="G94" s="28"/>
      <c r="H94" s="28"/>
      <c r="I94" s="28"/>
      <c r="J94" s="65">
        <f>-H59</f>
        <v>-26063</v>
      </c>
      <c r="K94" s="28"/>
      <c r="L94" s="76"/>
      <c r="M94" s="28"/>
      <c r="N94" s="6"/>
      <c r="O94" s="7"/>
      <c r="P94" s="7"/>
      <c r="Q94" s="7"/>
      <c r="R94" s="7"/>
      <c r="S94" s="7"/>
      <c r="T94" s="7"/>
      <c r="U94" s="7"/>
      <c r="V94" s="7"/>
      <c r="W94" s="7"/>
      <c r="X94" s="7"/>
      <c r="Y94" s="7"/>
      <c r="Z94" s="7"/>
    </row>
    <row r="95" spans="1:26" ht="15.75">
      <c r="A95" s="27"/>
      <c r="B95" s="28" t="s">
        <v>66</v>
      </c>
      <c r="C95" s="75"/>
      <c r="D95" s="28"/>
      <c r="E95" s="28"/>
      <c r="F95" s="28"/>
      <c r="G95" s="28"/>
      <c r="H95" s="28"/>
      <c r="I95" s="28"/>
      <c r="J95" s="65">
        <v>0</v>
      </c>
      <c r="K95" s="65"/>
      <c r="L95" s="66"/>
      <c r="M95" s="28"/>
      <c r="N95" s="6"/>
      <c r="O95" s="7"/>
      <c r="P95" s="7"/>
      <c r="Q95" s="7"/>
      <c r="R95" s="7"/>
      <c r="S95" s="7"/>
      <c r="T95" s="7"/>
      <c r="U95" s="7"/>
      <c r="V95" s="7"/>
      <c r="W95" s="7"/>
      <c r="X95" s="7"/>
      <c r="Y95" s="7"/>
      <c r="Z95" s="7"/>
    </row>
    <row r="96" spans="1:26" ht="15.75">
      <c r="A96" s="27"/>
      <c r="B96" s="28" t="s">
        <v>67</v>
      </c>
      <c r="C96" s="28"/>
      <c r="D96" s="28"/>
      <c r="E96" s="28"/>
      <c r="F96" s="28"/>
      <c r="G96" s="28"/>
      <c r="H96" s="28"/>
      <c r="I96" s="28"/>
      <c r="J96" s="65">
        <v>0</v>
      </c>
      <c r="K96" s="65"/>
      <c r="L96" s="66"/>
      <c r="M96" s="28"/>
      <c r="N96" s="6"/>
      <c r="O96" s="7"/>
      <c r="P96" s="7"/>
      <c r="Q96" s="7"/>
      <c r="R96" s="7"/>
      <c r="S96" s="7"/>
      <c r="T96" s="7"/>
      <c r="U96" s="7"/>
      <c r="V96" s="7"/>
      <c r="W96" s="7"/>
      <c r="X96" s="7"/>
      <c r="Y96" s="7"/>
      <c r="Z96" s="7"/>
    </row>
    <row r="97" spans="1:26" ht="15.75">
      <c r="A97" s="27"/>
      <c r="B97" s="28" t="s">
        <v>68</v>
      </c>
      <c r="C97" s="28"/>
      <c r="D97" s="28"/>
      <c r="E97" s="28"/>
      <c r="F97" s="28"/>
      <c r="G97" s="28"/>
      <c r="H97" s="28"/>
      <c r="I97" s="28"/>
      <c r="J97" s="65">
        <v>0</v>
      </c>
      <c r="K97" s="65"/>
      <c r="L97" s="66"/>
      <c r="M97" s="28"/>
      <c r="N97" s="6"/>
      <c r="O97" s="7"/>
      <c r="P97" s="7"/>
      <c r="Q97" s="7"/>
      <c r="R97" s="7"/>
      <c r="S97" s="7"/>
      <c r="T97" s="7"/>
      <c r="U97" s="7"/>
      <c r="V97" s="7"/>
      <c r="W97" s="7"/>
      <c r="X97" s="7"/>
      <c r="Y97" s="7"/>
      <c r="Z97" s="7"/>
    </row>
    <row r="98" spans="1:26" ht="15.75">
      <c r="A98" s="27"/>
      <c r="B98" s="28" t="s">
        <v>69</v>
      </c>
      <c r="C98" s="28"/>
      <c r="D98" s="28"/>
      <c r="E98" s="28"/>
      <c r="F98" s="28"/>
      <c r="G98" s="28"/>
      <c r="H98" s="28"/>
      <c r="I98" s="28"/>
      <c r="J98" s="65">
        <v>0</v>
      </c>
      <c r="K98" s="65"/>
      <c r="L98" s="66"/>
      <c r="M98" s="28"/>
      <c r="N98" s="6"/>
      <c r="O98" s="7"/>
      <c r="P98" s="7"/>
      <c r="Q98" s="7"/>
      <c r="R98" s="7"/>
      <c r="S98" s="7"/>
      <c r="T98" s="7"/>
      <c r="U98" s="7"/>
      <c r="V98" s="7"/>
      <c r="W98" s="7"/>
      <c r="X98" s="7"/>
      <c r="Y98" s="7"/>
      <c r="Z98" s="7"/>
    </row>
    <row r="99" spans="1:26" ht="15.75">
      <c r="A99" s="27"/>
      <c r="B99" s="28" t="s">
        <v>70</v>
      </c>
      <c r="C99" s="28"/>
      <c r="D99" s="28"/>
      <c r="E99" s="28"/>
      <c r="F99" s="28"/>
      <c r="G99" s="28"/>
      <c r="H99" s="28"/>
      <c r="I99" s="28"/>
      <c r="J99" s="65">
        <v>0</v>
      </c>
      <c r="K99" s="65"/>
      <c r="L99" s="66"/>
      <c r="M99" s="28"/>
      <c r="N99" s="6"/>
      <c r="O99" s="7"/>
      <c r="P99" s="7"/>
      <c r="Q99" s="7"/>
      <c r="R99" s="7"/>
      <c r="S99" s="7"/>
      <c r="T99" s="7"/>
      <c r="U99" s="7"/>
      <c r="V99" s="7"/>
      <c r="W99" s="7"/>
      <c r="X99" s="7"/>
      <c r="Y99" s="7"/>
      <c r="Z99" s="7"/>
    </row>
    <row r="100" spans="1:26" ht="15.75">
      <c r="A100" s="27"/>
      <c r="B100" s="28" t="s">
        <v>71</v>
      </c>
      <c r="C100" s="28"/>
      <c r="D100" s="28"/>
      <c r="E100" s="28"/>
      <c r="F100" s="28"/>
      <c r="G100" s="28"/>
      <c r="H100" s="28"/>
      <c r="I100" s="28"/>
      <c r="J100" s="65">
        <v>0</v>
      </c>
      <c r="K100" s="65"/>
      <c r="L100" s="66"/>
      <c r="M100" s="28"/>
      <c r="N100" s="6"/>
      <c r="O100" s="7"/>
      <c r="P100" s="7"/>
      <c r="Q100" s="7"/>
      <c r="R100" s="7"/>
      <c r="S100" s="7"/>
      <c r="T100" s="7"/>
      <c r="U100" s="7"/>
      <c r="V100" s="7"/>
      <c r="W100" s="7"/>
      <c r="X100" s="7"/>
      <c r="Y100" s="7"/>
      <c r="Z100" s="7"/>
    </row>
    <row r="101" spans="1:26" ht="15.75">
      <c r="A101" s="27"/>
      <c r="B101" s="28" t="s">
        <v>72</v>
      </c>
      <c r="C101" s="28"/>
      <c r="D101" s="28"/>
      <c r="E101" s="28"/>
      <c r="F101" s="28"/>
      <c r="G101" s="28"/>
      <c r="H101" s="28"/>
      <c r="I101" s="28"/>
      <c r="J101" s="65">
        <f>SUM(J94:J100)</f>
        <v>-26063</v>
      </c>
      <c r="K101" s="65"/>
      <c r="L101" s="65">
        <f>SUM(L79:L99)</f>
        <v>-14521</v>
      </c>
      <c r="M101" s="28"/>
      <c r="N101" s="6"/>
      <c r="O101" s="7"/>
      <c r="P101" s="7"/>
      <c r="Q101" s="7"/>
      <c r="R101" s="7"/>
      <c r="S101" s="7"/>
      <c r="T101" s="7"/>
      <c r="U101" s="7"/>
      <c r="V101" s="7"/>
      <c r="W101" s="7"/>
      <c r="X101" s="7"/>
      <c r="Y101" s="7"/>
      <c r="Z101" s="7"/>
    </row>
    <row r="102" spans="1:26" ht="15.75">
      <c r="A102" s="27"/>
      <c r="B102" s="28" t="s">
        <v>73</v>
      </c>
      <c r="C102" s="28"/>
      <c r="D102" s="28"/>
      <c r="E102" s="28"/>
      <c r="F102" s="28"/>
      <c r="G102" s="28"/>
      <c r="H102" s="28"/>
      <c r="I102" s="28"/>
      <c r="J102" s="65">
        <f>SUM(J78:J94)</f>
        <v>27296</v>
      </c>
      <c r="K102" s="65"/>
      <c r="L102" s="65">
        <f>L78+L101</f>
        <v>0</v>
      </c>
      <c r="M102" s="28"/>
      <c r="N102" s="6"/>
      <c r="O102" s="7"/>
      <c r="P102" s="7"/>
      <c r="Q102" s="7"/>
      <c r="R102" s="7"/>
      <c r="S102" s="7"/>
      <c r="T102" s="7"/>
      <c r="U102" s="7"/>
      <c r="V102" s="7"/>
      <c r="W102" s="7"/>
      <c r="X102" s="7"/>
      <c r="Y102" s="7"/>
      <c r="Z102" s="7"/>
    </row>
    <row r="103" spans="1:26" ht="15.75">
      <c r="A103" s="27"/>
      <c r="B103" s="28"/>
      <c r="C103" s="28"/>
      <c r="D103" s="28"/>
      <c r="E103" s="28"/>
      <c r="F103" s="28"/>
      <c r="G103" s="28"/>
      <c r="H103" s="28"/>
      <c r="I103" s="28"/>
      <c r="J103" s="65"/>
      <c r="K103" s="65"/>
      <c r="L103" s="65"/>
      <c r="M103" s="28"/>
      <c r="N103" s="71"/>
      <c r="O103" s="7"/>
      <c r="P103" s="7"/>
      <c r="Q103" s="7"/>
      <c r="R103" s="7"/>
      <c r="S103" s="7"/>
      <c r="T103" s="7"/>
      <c r="U103" s="7"/>
      <c r="V103" s="7"/>
      <c r="W103" s="7"/>
      <c r="X103" s="7"/>
      <c r="Y103" s="7"/>
      <c r="Z103" s="7"/>
    </row>
    <row r="104" spans="1:26" ht="15.75">
      <c r="A104" s="8"/>
      <c r="B104" s="15"/>
      <c r="C104" s="10"/>
      <c r="D104" s="10"/>
      <c r="E104" s="10"/>
      <c r="F104" s="10"/>
      <c r="G104" s="10"/>
      <c r="H104" s="10"/>
      <c r="I104" s="10"/>
      <c r="J104" s="68"/>
      <c r="K104" s="68"/>
      <c r="L104" s="68"/>
      <c r="M104" s="10"/>
      <c r="N104" s="6"/>
      <c r="O104" s="7"/>
      <c r="P104" s="7"/>
      <c r="Q104" s="7"/>
      <c r="R104" s="7"/>
      <c r="S104" s="7"/>
      <c r="T104" s="7"/>
      <c r="U104" s="7"/>
      <c r="V104" s="7"/>
      <c r="W104" s="7"/>
      <c r="X104" s="7"/>
      <c r="Y104" s="7"/>
      <c r="Z104" s="7"/>
    </row>
    <row r="105" spans="1:26" ht="15.75">
      <c r="A105" s="2"/>
      <c r="B105" s="5"/>
      <c r="C105" s="5"/>
      <c r="D105" s="5"/>
      <c r="E105" s="5"/>
      <c r="F105" s="5"/>
      <c r="G105" s="5"/>
      <c r="H105" s="5"/>
      <c r="I105" s="5"/>
      <c r="J105" s="78"/>
      <c r="K105" s="78"/>
      <c r="L105" s="78"/>
      <c r="M105" s="5"/>
      <c r="N105" s="6"/>
      <c r="O105" s="7"/>
      <c r="P105" s="7"/>
      <c r="Q105" s="7"/>
      <c r="R105" s="7"/>
      <c r="S105" s="7"/>
      <c r="T105" s="7"/>
      <c r="U105" s="7"/>
      <c r="V105" s="7"/>
      <c r="W105" s="7"/>
      <c r="X105" s="7"/>
      <c r="Y105" s="7"/>
      <c r="Z105" s="7"/>
    </row>
    <row r="106" spans="1:26" ht="15.75">
      <c r="A106" s="8"/>
      <c r="B106" s="10"/>
      <c r="C106" s="10"/>
      <c r="D106" s="10"/>
      <c r="E106" s="10"/>
      <c r="F106" s="10"/>
      <c r="G106" s="10"/>
      <c r="H106" s="10"/>
      <c r="I106" s="10"/>
      <c r="J106" s="10"/>
      <c r="K106" s="10"/>
      <c r="L106" s="61"/>
      <c r="M106" s="10"/>
      <c r="N106" s="6"/>
      <c r="O106" s="7"/>
      <c r="P106" s="7"/>
      <c r="Q106" s="7"/>
      <c r="R106" s="7"/>
      <c r="S106" s="7"/>
      <c r="T106" s="7"/>
      <c r="U106" s="7"/>
      <c r="V106" s="7"/>
      <c r="W106" s="7"/>
      <c r="X106" s="7"/>
      <c r="Y106" s="7"/>
      <c r="Z106" s="7"/>
    </row>
    <row r="107" spans="1:26" ht="15.75">
      <c r="A107" s="79"/>
      <c r="B107" s="80"/>
      <c r="C107" s="80"/>
      <c r="D107" s="80"/>
      <c r="E107" s="80"/>
      <c r="F107" s="80"/>
      <c r="G107" s="80"/>
      <c r="H107" s="80"/>
      <c r="I107" s="80"/>
      <c r="J107" s="80"/>
      <c r="K107" s="80"/>
      <c r="L107" s="81"/>
      <c r="M107" s="80"/>
      <c r="N107" s="6"/>
      <c r="O107" s="7"/>
      <c r="P107" s="7"/>
      <c r="Q107" s="7"/>
      <c r="R107" s="7"/>
      <c r="S107" s="7"/>
      <c r="T107" s="7"/>
      <c r="U107" s="7"/>
      <c r="V107" s="7"/>
      <c r="W107" s="7"/>
      <c r="X107" s="7"/>
      <c r="Y107" s="7"/>
      <c r="Z107" s="7"/>
    </row>
    <row r="108" spans="1:26" ht="15.75">
      <c r="A108" s="79"/>
      <c r="B108" s="82" t="s">
        <v>74</v>
      </c>
      <c r="C108" s="80"/>
      <c r="D108" s="80"/>
      <c r="E108" s="80"/>
      <c r="F108" s="80"/>
      <c r="G108" s="80"/>
      <c r="H108" s="80"/>
      <c r="I108" s="80"/>
      <c r="J108" s="80"/>
      <c r="K108" s="80"/>
      <c r="L108" s="81"/>
      <c r="M108" s="83"/>
      <c r="N108" s="6"/>
      <c r="O108" s="7"/>
      <c r="P108" s="7"/>
      <c r="Q108" s="7"/>
      <c r="R108" s="7"/>
      <c r="S108" s="7"/>
      <c r="T108" s="7"/>
      <c r="U108" s="7"/>
      <c r="V108" s="7"/>
      <c r="W108" s="7"/>
      <c r="X108" s="7"/>
      <c r="Y108" s="7"/>
      <c r="Z108" s="7"/>
    </row>
    <row r="109" spans="1:26" ht="15.75">
      <c r="A109" s="79"/>
      <c r="B109" s="80"/>
      <c r="C109" s="80"/>
      <c r="D109" s="80"/>
      <c r="E109" s="80"/>
      <c r="F109" s="80"/>
      <c r="G109" s="80"/>
      <c r="H109" s="80"/>
      <c r="I109" s="80"/>
      <c r="J109" s="80"/>
      <c r="K109" s="80"/>
      <c r="L109" s="81"/>
      <c r="M109" s="80"/>
      <c r="N109" s="6"/>
      <c r="O109" s="7"/>
      <c r="P109" s="7"/>
      <c r="Q109" s="7"/>
      <c r="R109" s="7"/>
      <c r="S109" s="7"/>
      <c r="T109" s="7"/>
      <c r="U109" s="7"/>
      <c r="V109" s="7"/>
      <c r="W109" s="7"/>
      <c r="X109" s="7"/>
      <c r="Y109" s="7"/>
      <c r="Z109" s="7"/>
    </row>
    <row r="110" spans="1:26" ht="15.75">
      <c r="A110" s="8"/>
      <c r="B110" s="84" t="s">
        <v>75</v>
      </c>
      <c r="C110" s="16"/>
      <c r="D110" s="10"/>
      <c r="E110" s="10"/>
      <c r="F110" s="10"/>
      <c r="G110" s="10"/>
      <c r="H110" s="10"/>
      <c r="I110" s="10"/>
      <c r="J110" s="10"/>
      <c r="K110" s="10"/>
      <c r="L110" s="61"/>
      <c r="M110" s="10"/>
      <c r="N110" s="6"/>
      <c r="O110" s="7"/>
      <c r="P110" s="7"/>
      <c r="Q110" s="7"/>
      <c r="R110" s="7"/>
      <c r="S110" s="7"/>
      <c r="T110" s="7"/>
      <c r="U110" s="7"/>
      <c r="V110" s="7"/>
      <c r="W110" s="7"/>
      <c r="X110" s="7"/>
      <c r="Y110" s="7"/>
      <c r="Z110" s="7"/>
    </row>
    <row r="111" spans="1:26" ht="15.75">
      <c r="A111" s="27"/>
      <c r="B111" s="28" t="s">
        <v>76</v>
      </c>
      <c r="C111" s="28"/>
      <c r="D111" s="28"/>
      <c r="E111" s="28"/>
      <c r="F111" s="28"/>
      <c r="G111" s="28"/>
      <c r="H111" s="28"/>
      <c r="I111" s="28"/>
      <c r="J111" s="28"/>
      <c r="K111" s="28"/>
      <c r="L111" s="66">
        <v>7124</v>
      </c>
      <c r="M111" s="28"/>
      <c r="N111" s="6"/>
      <c r="O111" s="7"/>
      <c r="P111" s="7"/>
      <c r="Q111" s="7"/>
      <c r="R111" s="7"/>
      <c r="S111" s="7"/>
      <c r="T111" s="7"/>
      <c r="U111" s="7"/>
      <c r="V111" s="7"/>
      <c r="W111" s="7"/>
      <c r="X111" s="7"/>
      <c r="Y111" s="7"/>
      <c r="Z111" s="7"/>
    </row>
    <row r="112" spans="1:26" ht="15.75">
      <c r="A112" s="27"/>
      <c r="B112" s="28" t="s">
        <v>77</v>
      </c>
      <c r="C112" s="28"/>
      <c r="D112" s="28"/>
      <c r="E112" s="28"/>
      <c r="F112" s="28"/>
      <c r="G112" s="28"/>
      <c r="H112" s="28"/>
      <c r="I112" s="28"/>
      <c r="J112" s="28"/>
      <c r="K112" s="28"/>
      <c r="L112" s="66">
        <v>7124</v>
      </c>
      <c r="M112" s="28"/>
      <c r="N112" s="6"/>
      <c r="O112" s="7"/>
      <c r="P112" s="7"/>
      <c r="Q112" s="7"/>
      <c r="R112" s="7"/>
      <c r="S112" s="7"/>
      <c r="T112" s="7"/>
      <c r="U112" s="7"/>
      <c r="V112" s="7"/>
      <c r="W112" s="7"/>
      <c r="X112" s="7"/>
      <c r="Y112" s="7"/>
      <c r="Z112" s="7"/>
    </row>
    <row r="113" spans="1:26" ht="15.75">
      <c r="A113" s="27"/>
      <c r="B113" s="28" t="s">
        <v>78</v>
      </c>
      <c r="C113" s="28"/>
      <c r="D113" s="28"/>
      <c r="E113" s="28"/>
      <c r="F113" s="28"/>
      <c r="G113" s="28"/>
      <c r="H113" s="28"/>
      <c r="I113" s="28"/>
      <c r="J113" s="28"/>
      <c r="K113" s="28"/>
      <c r="L113" s="66">
        <v>0</v>
      </c>
      <c r="M113" s="28"/>
      <c r="N113" s="6"/>
      <c r="O113" s="7"/>
      <c r="P113" s="7"/>
      <c r="Q113" s="7"/>
      <c r="R113" s="7"/>
      <c r="S113" s="7"/>
      <c r="T113" s="7"/>
      <c r="U113" s="7"/>
      <c r="V113" s="7"/>
      <c r="W113" s="7"/>
      <c r="X113" s="7"/>
      <c r="Y113" s="7"/>
      <c r="Z113" s="7"/>
    </row>
    <row r="114" spans="1:26" ht="15.75">
      <c r="A114" s="27"/>
      <c r="B114" s="28" t="s">
        <v>79</v>
      </c>
      <c r="C114" s="28"/>
      <c r="D114" s="28"/>
      <c r="E114" s="28"/>
      <c r="F114" s="28"/>
      <c r="G114" s="28"/>
      <c r="H114" s="28"/>
      <c r="I114" s="28"/>
      <c r="J114" s="28"/>
      <c r="K114" s="28"/>
      <c r="L114" s="66">
        <v>0</v>
      </c>
      <c r="M114" s="28"/>
      <c r="N114" s="6"/>
      <c r="O114" s="7"/>
      <c r="P114" s="7"/>
      <c r="Q114" s="7"/>
      <c r="R114" s="7"/>
      <c r="S114" s="7"/>
      <c r="T114" s="7"/>
      <c r="U114" s="7"/>
      <c r="V114" s="7"/>
      <c r="W114" s="7"/>
      <c r="X114" s="7"/>
      <c r="Y114" s="7"/>
      <c r="Z114" s="7"/>
    </row>
    <row r="115" spans="1:26" ht="15.75">
      <c r="A115" s="27"/>
      <c r="B115" s="28" t="s">
        <v>80</v>
      </c>
      <c r="C115" s="28"/>
      <c r="D115" s="28"/>
      <c r="E115" s="28"/>
      <c r="F115" s="28"/>
      <c r="G115" s="28"/>
      <c r="H115" s="28"/>
      <c r="I115" s="28"/>
      <c r="J115" s="28"/>
      <c r="K115" s="28"/>
      <c r="L115" s="66">
        <v>0</v>
      </c>
      <c r="M115" s="28"/>
      <c r="N115" s="6"/>
      <c r="O115" s="7"/>
      <c r="P115" s="7"/>
      <c r="Q115" s="7"/>
      <c r="R115" s="7"/>
      <c r="S115" s="7"/>
      <c r="T115" s="7"/>
      <c r="U115" s="7"/>
      <c r="V115" s="7"/>
      <c r="W115" s="7"/>
      <c r="X115" s="7"/>
      <c r="Y115" s="7"/>
      <c r="Z115" s="7"/>
    </row>
    <row r="116" spans="1:26" ht="15.75">
      <c r="A116" s="27"/>
      <c r="B116" s="28" t="s">
        <v>56</v>
      </c>
      <c r="C116" s="28"/>
      <c r="D116" s="28"/>
      <c r="E116" s="28"/>
      <c r="F116" s="28"/>
      <c r="G116" s="28"/>
      <c r="H116" s="28"/>
      <c r="I116" s="28"/>
      <c r="J116" s="28"/>
      <c r="K116" s="28"/>
      <c r="L116" s="66">
        <v>0</v>
      </c>
      <c r="M116" s="28"/>
      <c r="N116" s="6"/>
      <c r="O116" s="7"/>
      <c r="P116" s="7"/>
      <c r="Q116" s="7"/>
      <c r="R116" s="7"/>
      <c r="S116" s="7"/>
      <c r="T116" s="7"/>
      <c r="U116" s="7"/>
      <c r="V116" s="7"/>
      <c r="W116" s="7"/>
      <c r="X116" s="7"/>
      <c r="Y116" s="7"/>
      <c r="Z116" s="7"/>
    </row>
    <row r="117" spans="1:26" ht="15.75">
      <c r="A117" s="27"/>
      <c r="B117" s="28" t="s">
        <v>58</v>
      </c>
      <c r="C117" s="28"/>
      <c r="D117" s="28"/>
      <c r="E117" s="28"/>
      <c r="F117" s="28"/>
      <c r="G117" s="28"/>
      <c r="H117" s="28"/>
      <c r="I117" s="28"/>
      <c r="J117" s="28"/>
      <c r="K117" s="28"/>
      <c r="L117" s="66">
        <v>0</v>
      </c>
      <c r="M117" s="28"/>
      <c r="N117" s="6"/>
      <c r="O117" s="7"/>
      <c r="P117" s="7"/>
      <c r="Q117" s="7"/>
      <c r="R117" s="7"/>
      <c r="S117" s="7"/>
      <c r="T117" s="7"/>
      <c r="U117" s="7"/>
      <c r="V117" s="7"/>
      <c r="W117" s="7"/>
      <c r="X117" s="7"/>
      <c r="Y117" s="7"/>
      <c r="Z117" s="7"/>
    </row>
    <row r="118" spans="1:26" ht="15.75">
      <c r="A118" s="27"/>
      <c r="B118" s="28" t="s">
        <v>59</v>
      </c>
      <c r="C118" s="28"/>
      <c r="D118" s="28"/>
      <c r="E118" s="28"/>
      <c r="F118" s="28"/>
      <c r="G118" s="28"/>
      <c r="H118" s="28"/>
      <c r="I118" s="28"/>
      <c r="J118" s="28"/>
      <c r="K118" s="28"/>
      <c r="L118" s="66">
        <v>0</v>
      </c>
      <c r="M118" s="28"/>
      <c r="N118" s="6"/>
      <c r="O118" s="7"/>
      <c r="P118" s="7"/>
      <c r="Q118" s="7"/>
      <c r="R118" s="7"/>
      <c r="S118" s="7"/>
      <c r="T118" s="7"/>
      <c r="U118" s="7"/>
      <c r="V118" s="7"/>
      <c r="W118" s="7"/>
      <c r="X118" s="7"/>
      <c r="Y118" s="7"/>
      <c r="Z118" s="7"/>
    </row>
    <row r="119" spans="1:26" ht="15.75">
      <c r="A119" s="27"/>
      <c r="B119" s="28" t="s">
        <v>81</v>
      </c>
      <c r="C119" s="28"/>
      <c r="D119" s="28"/>
      <c r="E119" s="28"/>
      <c r="F119" s="28"/>
      <c r="G119" s="28"/>
      <c r="H119" s="28"/>
      <c r="I119" s="28"/>
      <c r="J119" s="28"/>
      <c r="K119" s="28"/>
      <c r="L119" s="66">
        <f>L112-L114</f>
        <v>7124</v>
      </c>
      <c r="M119" s="28"/>
      <c r="N119" s="6"/>
      <c r="O119" s="7"/>
      <c r="P119" s="7"/>
      <c r="Q119" s="7"/>
      <c r="R119" s="7"/>
      <c r="S119" s="7"/>
      <c r="T119" s="7"/>
      <c r="U119" s="7"/>
      <c r="V119" s="7"/>
      <c r="W119" s="7"/>
      <c r="X119" s="7"/>
      <c r="Y119" s="7"/>
      <c r="Z119" s="7"/>
    </row>
    <row r="120" spans="1:26" ht="15.75">
      <c r="A120" s="27"/>
      <c r="B120" s="28"/>
      <c r="C120" s="28"/>
      <c r="D120" s="28"/>
      <c r="E120" s="28"/>
      <c r="F120" s="28"/>
      <c r="G120" s="28"/>
      <c r="H120" s="28"/>
      <c r="I120" s="28"/>
      <c r="J120" s="28"/>
      <c r="K120" s="28"/>
      <c r="L120" s="85"/>
      <c r="M120" s="28"/>
      <c r="N120" s="6"/>
      <c r="O120" s="7"/>
      <c r="P120" s="7"/>
      <c r="Q120" s="7"/>
      <c r="R120" s="7"/>
      <c r="S120" s="7"/>
      <c r="T120" s="7"/>
      <c r="U120" s="7"/>
      <c r="V120" s="7"/>
      <c r="W120" s="7"/>
      <c r="X120" s="7"/>
      <c r="Y120" s="7"/>
      <c r="Z120" s="7"/>
    </row>
    <row r="121" spans="1:26" ht="15.75">
      <c r="A121" s="8"/>
      <c r="B121" s="84" t="s">
        <v>82</v>
      </c>
      <c r="C121" s="10"/>
      <c r="D121" s="10"/>
      <c r="E121" s="10"/>
      <c r="F121" s="10"/>
      <c r="G121" s="10"/>
      <c r="H121" s="10"/>
      <c r="I121" s="10"/>
      <c r="J121" s="10"/>
      <c r="K121" s="10"/>
      <c r="L121" s="61"/>
      <c r="M121" s="10"/>
      <c r="N121" s="6"/>
      <c r="O121" s="7"/>
      <c r="P121" s="7"/>
      <c r="Q121" s="7"/>
      <c r="R121" s="7"/>
      <c r="S121" s="7"/>
      <c r="T121" s="7"/>
      <c r="U121" s="7"/>
      <c r="V121" s="7"/>
      <c r="W121" s="7"/>
      <c r="X121" s="7"/>
      <c r="Y121" s="7"/>
      <c r="Z121" s="7"/>
    </row>
    <row r="122" spans="1:26" ht="15.75">
      <c r="A122" s="27"/>
      <c r="B122" s="28" t="s">
        <v>83</v>
      </c>
      <c r="C122" s="86"/>
      <c r="D122" s="28"/>
      <c r="E122" s="28"/>
      <c r="F122" s="28"/>
      <c r="G122" s="28"/>
      <c r="H122" s="28"/>
      <c r="I122" s="28"/>
      <c r="J122" s="28"/>
      <c r="K122" s="28"/>
      <c r="L122" s="66">
        <f>4594213.13/1000</f>
        <v>4594.21313</v>
      </c>
      <c r="M122" s="28"/>
      <c r="N122" s="6"/>
      <c r="O122" s="7"/>
      <c r="P122" s="7"/>
      <c r="Q122" s="7"/>
      <c r="R122" s="7"/>
      <c r="S122" s="7"/>
      <c r="T122" s="7"/>
      <c r="U122" s="7"/>
      <c r="V122" s="7"/>
      <c r="W122" s="7"/>
      <c r="X122" s="7"/>
      <c r="Y122" s="7"/>
      <c r="Z122" s="7"/>
    </row>
    <row r="123" spans="1:26" ht="15.75">
      <c r="A123" s="27"/>
      <c r="B123" s="28" t="s">
        <v>84</v>
      </c>
      <c r="C123" s="28"/>
      <c r="D123" s="28"/>
      <c r="E123" s="28"/>
      <c r="F123" s="28"/>
      <c r="G123" s="28"/>
      <c r="H123" s="28"/>
      <c r="I123" s="28"/>
      <c r="J123" s="28"/>
      <c r="K123" s="28"/>
      <c r="L123" s="66">
        <v>4594</v>
      </c>
      <c r="M123" s="28"/>
      <c r="N123" s="6"/>
      <c r="O123" s="7"/>
      <c r="P123" s="7"/>
      <c r="Q123" s="7"/>
      <c r="R123" s="7"/>
      <c r="S123" s="7"/>
      <c r="T123" s="7"/>
      <c r="U123" s="7"/>
      <c r="V123" s="7"/>
      <c r="W123" s="7"/>
      <c r="X123" s="7"/>
      <c r="Y123" s="7"/>
      <c r="Z123" s="7"/>
    </row>
    <row r="124" spans="1:26" ht="15.75">
      <c r="A124" s="27"/>
      <c r="B124" s="28" t="s">
        <v>85</v>
      </c>
      <c r="C124" s="28"/>
      <c r="D124" s="28"/>
      <c r="E124" s="28"/>
      <c r="F124" s="28"/>
      <c r="G124" s="28"/>
      <c r="H124" s="28"/>
      <c r="I124" s="28"/>
      <c r="J124" s="28"/>
      <c r="K124" s="28"/>
      <c r="L124" s="66">
        <v>0</v>
      </c>
      <c r="M124" s="28"/>
      <c r="N124" s="6"/>
      <c r="O124" s="7"/>
      <c r="P124" s="7"/>
      <c r="Q124" s="7"/>
      <c r="R124" s="7"/>
      <c r="S124" s="7"/>
      <c r="T124" s="7"/>
      <c r="U124" s="7"/>
      <c r="V124" s="7"/>
      <c r="W124" s="7"/>
      <c r="X124" s="7"/>
      <c r="Y124" s="7"/>
      <c r="Z124" s="7"/>
    </row>
    <row r="125" spans="1:26" ht="15.75">
      <c r="A125" s="27"/>
      <c r="B125" s="28" t="s">
        <v>86</v>
      </c>
      <c r="C125" s="28"/>
      <c r="D125" s="28"/>
      <c r="E125" s="28"/>
      <c r="F125" s="28"/>
      <c r="G125" s="28"/>
      <c r="H125" s="28"/>
      <c r="I125" s="28"/>
      <c r="J125" s="28"/>
      <c r="K125" s="28"/>
      <c r="L125" s="66">
        <f>L122-L123-L124</f>
        <v>0.21313000000009197</v>
      </c>
      <c r="M125" s="28"/>
      <c r="N125" s="6"/>
      <c r="O125" s="7"/>
      <c r="P125" s="7"/>
      <c r="Q125" s="7"/>
      <c r="R125" s="7"/>
      <c r="S125" s="7"/>
      <c r="T125" s="7"/>
      <c r="U125" s="7"/>
      <c r="V125" s="7"/>
      <c r="W125" s="7"/>
      <c r="X125" s="7"/>
      <c r="Y125" s="7"/>
      <c r="Z125" s="7"/>
    </row>
    <row r="126" spans="1:26" ht="15.75">
      <c r="A126" s="27"/>
      <c r="B126" s="28"/>
      <c r="C126" s="28"/>
      <c r="D126" s="28"/>
      <c r="E126" s="28"/>
      <c r="F126" s="28"/>
      <c r="G126" s="28"/>
      <c r="H126" s="28"/>
      <c r="I126" s="28"/>
      <c r="J126" s="28"/>
      <c r="K126" s="28"/>
      <c r="L126" s="87"/>
      <c r="M126" s="28"/>
      <c r="N126" s="6"/>
      <c r="O126" s="7"/>
      <c r="P126" s="7"/>
      <c r="Q126" s="7"/>
      <c r="R126" s="7"/>
      <c r="S126" s="7"/>
      <c r="T126" s="7"/>
      <c r="U126" s="7"/>
      <c r="V126" s="7"/>
      <c r="W126" s="7"/>
      <c r="X126" s="7"/>
      <c r="Y126" s="7"/>
      <c r="Z126" s="7"/>
    </row>
    <row r="127" spans="1:26" ht="15.75">
      <c r="A127" s="8"/>
      <c r="B127" s="84" t="s">
        <v>87</v>
      </c>
      <c r="C127" s="16"/>
      <c r="D127" s="10"/>
      <c r="E127" s="10"/>
      <c r="F127" s="10"/>
      <c r="G127" s="10"/>
      <c r="H127" s="10"/>
      <c r="I127" s="10"/>
      <c r="J127" s="10"/>
      <c r="K127" s="10"/>
      <c r="L127" s="88"/>
      <c r="M127" s="10"/>
      <c r="N127" s="6"/>
      <c r="O127" s="7"/>
      <c r="P127" s="7"/>
      <c r="Q127" s="7"/>
      <c r="R127" s="7"/>
      <c r="S127" s="7"/>
      <c r="T127" s="7"/>
      <c r="U127" s="7"/>
      <c r="V127" s="7"/>
      <c r="W127" s="7"/>
      <c r="X127" s="7"/>
      <c r="Y127" s="7"/>
      <c r="Z127" s="7"/>
    </row>
    <row r="128" spans="1:26" ht="15.75">
      <c r="A128" s="8"/>
      <c r="B128" s="16"/>
      <c r="C128" s="16"/>
      <c r="D128" s="10"/>
      <c r="E128" s="10"/>
      <c r="F128" s="10"/>
      <c r="G128" s="10"/>
      <c r="H128" s="10"/>
      <c r="I128" s="10"/>
      <c r="J128" s="10"/>
      <c r="K128" s="10"/>
      <c r="L128" s="88"/>
      <c r="M128" s="10"/>
      <c r="N128" s="6"/>
      <c r="O128" s="7"/>
      <c r="P128" s="7"/>
      <c r="Q128" s="7"/>
      <c r="R128" s="7"/>
      <c r="S128" s="7"/>
      <c r="T128" s="7"/>
      <c r="U128" s="7"/>
      <c r="V128" s="7"/>
      <c r="W128" s="7"/>
      <c r="X128" s="7"/>
      <c r="Y128" s="7"/>
      <c r="Z128" s="7"/>
    </row>
    <row r="129" spans="1:26" ht="15.75">
      <c r="A129" s="27"/>
      <c r="B129" s="28" t="s">
        <v>88</v>
      </c>
      <c r="C129" s="28"/>
      <c r="D129" s="28"/>
      <c r="E129" s="28"/>
      <c r="F129" s="28"/>
      <c r="G129" s="28"/>
      <c r="H129" s="28"/>
      <c r="I129" s="28"/>
      <c r="J129" s="28"/>
      <c r="K129" s="28"/>
      <c r="L129" s="66">
        <v>89575</v>
      </c>
      <c r="M129" s="28"/>
      <c r="N129" s="6"/>
      <c r="O129" s="7"/>
      <c r="P129" s="7"/>
      <c r="Q129" s="7"/>
      <c r="R129" s="7"/>
      <c r="S129" s="7"/>
      <c r="T129" s="7"/>
      <c r="U129" s="7"/>
      <c r="V129" s="7"/>
      <c r="W129" s="7"/>
      <c r="X129" s="7"/>
      <c r="Y129" s="7"/>
      <c r="Z129" s="7"/>
    </row>
    <row r="130" spans="1:26" ht="15.75">
      <c r="A130" s="27"/>
      <c r="B130" s="28" t="s">
        <v>89</v>
      </c>
      <c r="C130" s="28"/>
      <c r="D130" s="28"/>
      <c r="E130" s="28"/>
      <c r="F130" s="28"/>
      <c r="G130" s="28"/>
      <c r="H130" s="28"/>
      <c r="I130" s="28"/>
      <c r="J130" s="28"/>
      <c r="K130" s="28"/>
      <c r="L130" s="66">
        <f>-L90</f>
        <v>8349</v>
      </c>
      <c r="M130" s="28"/>
      <c r="N130" s="6"/>
      <c r="O130" s="7"/>
      <c r="P130" s="7"/>
      <c r="Q130" s="7"/>
      <c r="R130" s="7"/>
      <c r="S130" s="7"/>
      <c r="T130" s="7"/>
      <c r="U130" s="7"/>
      <c r="V130" s="7"/>
      <c r="W130" s="7"/>
      <c r="X130" s="7"/>
      <c r="Y130" s="7"/>
      <c r="Z130" s="7"/>
    </row>
    <row r="131" spans="1:26" ht="15.75">
      <c r="A131" s="27"/>
      <c r="B131" s="28" t="s">
        <v>90</v>
      </c>
      <c r="C131" s="28"/>
      <c r="D131" s="28"/>
      <c r="E131" s="28"/>
      <c r="F131" s="28"/>
      <c r="G131" s="28"/>
      <c r="H131" s="28"/>
      <c r="I131" s="28"/>
      <c r="J131" s="28"/>
      <c r="K131" s="28"/>
      <c r="L131" s="66">
        <f>L130+L129</f>
        <v>97924</v>
      </c>
      <c r="M131" s="28"/>
      <c r="N131" s="6"/>
      <c r="O131" s="7"/>
      <c r="P131" s="7"/>
      <c r="Q131" s="7"/>
      <c r="R131" s="7"/>
      <c r="S131" s="7"/>
      <c r="T131" s="7"/>
      <c r="U131" s="7"/>
      <c r="V131" s="7"/>
      <c r="W131" s="7"/>
      <c r="X131" s="7"/>
      <c r="Y131" s="7"/>
      <c r="Z131" s="7"/>
    </row>
    <row r="132" spans="1:26" ht="15.75">
      <c r="A132" s="27"/>
      <c r="B132" s="28" t="s">
        <v>91</v>
      </c>
      <c r="C132" s="28"/>
      <c r="D132" s="28"/>
      <c r="E132" s="28"/>
      <c r="F132" s="28"/>
      <c r="G132" s="28"/>
      <c r="H132" s="89"/>
      <c r="I132" s="28"/>
      <c r="J132" s="28"/>
      <c r="K132" s="28"/>
      <c r="L132" s="66">
        <f>L90</f>
        <v>-8349</v>
      </c>
      <c r="M132" s="28"/>
      <c r="N132" s="6"/>
      <c r="O132" s="7"/>
      <c r="P132" s="7"/>
      <c r="Q132" s="7"/>
      <c r="R132" s="7"/>
      <c r="S132" s="7"/>
      <c r="T132" s="7"/>
      <c r="U132" s="7"/>
      <c r="V132" s="7"/>
      <c r="W132" s="7"/>
      <c r="X132" s="7"/>
      <c r="Y132" s="7"/>
      <c r="Z132" s="7"/>
    </row>
    <row r="133" spans="1:26" ht="15.75">
      <c r="A133" s="27"/>
      <c r="B133" s="28" t="s">
        <v>92</v>
      </c>
      <c r="C133" s="28"/>
      <c r="D133" s="28"/>
      <c r="E133" s="28"/>
      <c r="F133" s="28"/>
      <c r="G133" s="28"/>
      <c r="H133" s="28"/>
      <c r="I133" s="28"/>
      <c r="J133" s="28"/>
      <c r="K133" s="28"/>
      <c r="L133" s="66">
        <v>97924</v>
      </c>
      <c r="M133" s="28"/>
      <c r="N133" s="6"/>
      <c r="O133" s="7"/>
      <c r="P133" s="7"/>
      <c r="Q133" s="7"/>
      <c r="R133" s="7"/>
      <c r="S133" s="7"/>
      <c r="T133" s="7"/>
      <c r="U133" s="7"/>
      <c r="V133" s="7"/>
      <c r="W133" s="7"/>
      <c r="X133" s="7"/>
      <c r="Y133" s="7"/>
      <c r="Z133" s="7"/>
    </row>
    <row r="134" spans="1:26" ht="15.75">
      <c r="A134" s="27"/>
      <c r="B134" s="28"/>
      <c r="C134" s="28"/>
      <c r="D134" s="28"/>
      <c r="E134" s="28"/>
      <c r="F134" s="28"/>
      <c r="G134" s="28"/>
      <c r="H134" s="28"/>
      <c r="I134" s="28"/>
      <c r="J134" s="28"/>
      <c r="K134" s="28"/>
      <c r="L134" s="85"/>
      <c r="M134" s="28"/>
      <c r="N134" s="6"/>
      <c r="O134" s="7"/>
      <c r="P134" s="7"/>
      <c r="Q134" s="7"/>
      <c r="R134" s="7"/>
      <c r="S134" s="7"/>
      <c r="T134" s="7"/>
      <c r="U134" s="7"/>
      <c r="V134" s="7"/>
      <c r="W134" s="7"/>
      <c r="X134" s="7"/>
      <c r="Y134" s="7"/>
      <c r="Z134" s="7"/>
    </row>
    <row r="135" spans="1:26" ht="15.75">
      <c r="A135" s="8"/>
      <c r="B135" s="10"/>
      <c r="C135" s="10"/>
      <c r="D135" s="10"/>
      <c r="E135" s="10"/>
      <c r="F135" s="10"/>
      <c r="G135" s="10"/>
      <c r="H135" s="10"/>
      <c r="I135" s="10"/>
      <c r="J135" s="10"/>
      <c r="K135" s="10"/>
      <c r="L135" s="61"/>
      <c r="M135" s="10"/>
      <c r="N135" s="6"/>
      <c r="O135" s="7"/>
      <c r="P135" s="7"/>
      <c r="Q135" s="7"/>
      <c r="R135" s="7"/>
      <c r="S135" s="7"/>
      <c r="T135" s="7"/>
      <c r="U135" s="7"/>
      <c r="V135" s="7"/>
      <c r="W135" s="7"/>
      <c r="X135" s="7"/>
      <c r="Y135" s="7"/>
      <c r="Z135" s="7"/>
    </row>
    <row r="136" spans="1:26" ht="15.75">
      <c r="A136" s="8"/>
      <c r="B136" s="84" t="s">
        <v>93</v>
      </c>
      <c r="C136" s="16"/>
      <c r="D136" s="10"/>
      <c r="E136" s="10"/>
      <c r="F136" s="10"/>
      <c r="G136" s="10"/>
      <c r="H136" s="10"/>
      <c r="I136" s="10"/>
      <c r="J136" s="10"/>
      <c r="K136" s="10"/>
      <c r="L136" s="61"/>
      <c r="M136" s="10"/>
      <c r="N136" s="6"/>
      <c r="O136" s="7"/>
      <c r="P136" s="7"/>
      <c r="Q136" s="7"/>
      <c r="R136" s="7"/>
      <c r="S136" s="7"/>
      <c r="T136" s="7"/>
      <c r="U136" s="7"/>
      <c r="V136" s="7"/>
      <c r="W136" s="7"/>
      <c r="X136" s="7"/>
      <c r="Y136" s="7"/>
      <c r="Z136" s="7"/>
    </row>
    <row r="137" spans="1:26" ht="15.75">
      <c r="A137" s="27"/>
      <c r="B137" s="28" t="s">
        <v>94</v>
      </c>
      <c r="C137" s="90"/>
      <c r="D137" s="28"/>
      <c r="E137" s="28"/>
      <c r="F137" s="28"/>
      <c r="G137" s="28"/>
      <c r="H137" s="28"/>
      <c r="I137" s="28"/>
      <c r="J137" s="28"/>
      <c r="K137" s="28"/>
      <c r="L137" s="66">
        <f>L59</f>
        <v>364925</v>
      </c>
      <c r="M137" s="28"/>
      <c r="N137" s="6"/>
      <c r="O137" s="7"/>
      <c r="P137" s="7"/>
      <c r="Q137" s="7"/>
      <c r="R137" s="7"/>
      <c r="S137" s="7"/>
      <c r="T137" s="7"/>
      <c r="U137" s="7"/>
      <c r="V137" s="7"/>
      <c r="W137" s="7"/>
      <c r="X137" s="7"/>
      <c r="Y137" s="7"/>
      <c r="Z137" s="7"/>
    </row>
    <row r="138" spans="1:26" ht="15.75">
      <c r="A138" s="27"/>
      <c r="B138" s="28" t="s">
        <v>95</v>
      </c>
      <c r="C138" s="90"/>
      <c r="D138" s="28"/>
      <c r="E138" s="28"/>
      <c r="F138" s="28"/>
      <c r="G138" s="28"/>
      <c r="H138" s="28"/>
      <c r="I138" s="28"/>
      <c r="J138" s="28"/>
      <c r="K138" s="28"/>
      <c r="L138" s="66">
        <f>L63</f>
        <v>27296</v>
      </c>
      <c r="M138" s="28"/>
      <c r="N138" s="6"/>
      <c r="O138" s="7"/>
      <c r="P138" s="7"/>
      <c r="Q138" s="7"/>
      <c r="R138" s="7"/>
      <c r="S138" s="7"/>
      <c r="T138" s="7"/>
      <c r="U138" s="7"/>
      <c r="V138" s="7"/>
      <c r="W138" s="7"/>
      <c r="X138" s="7"/>
      <c r="Y138" s="7"/>
      <c r="Z138" s="7"/>
    </row>
    <row r="139" spans="1:26" ht="15.75">
      <c r="A139" s="27"/>
      <c r="B139" s="28" t="s">
        <v>96</v>
      </c>
      <c r="C139" s="90"/>
      <c r="D139" s="28"/>
      <c r="E139" s="28"/>
      <c r="F139" s="28"/>
      <c r="G139" s="28"/>
      <c r="H139" s="28"/>
      <c r="I139" s="28"/>
      <c r="J139" s="28"/>
      <c r="K139" s="28"/>
      <c r="L139" s="66">
        <f>L138+L137</f>
        <v>392221</v>
      </c>
      <c r="M139" s="28"/>
      <c r="N139" s="6"/>
      <c r="O139" s="7"/>
      <c r="P139" s="7"/>
      <c r="Q139" s="7"/>
      <c r="R139" s="7"/>
      <c r="S139" s="7"/>
      <c r="T139" s="7"/>
      <c r="U139" s="7"/>
      <c r="V139" s="7"/>
      <c r="W139" s="7"/>
      <c r="X139" s="7"/>
      <c r="Y139" s="7"/>
      <c r="Z139" s="7"/>
    </row>
    <row r="140" spans="1:26" ht="15.75">
      <c r="A140" s="27"/>
      <c r="B140" s="28" t="s">
        <v>97</v>
      </c>
      <c r="C140" s="90"/>
      <c r="D140" s="28"/>
      <c r="E140" s="28"/>
      <c r="F140" s="28"/>
      <c r="G140" s="28"/>
      <c r="H140" s="28"/>
      <c r="I140" s="28"/>
      <c r="J140" s="28"/>
      <c r="K140" s="28"/>
      <c r="L140" s="66">
        <f>L68</f>
        <v>300000</v>
      </c>
      <c r="M140" s="28"/>
      <c r="N140" s="6"/>
      <c r="O140" s="7"/>
      <c r="P140" s="7"/>
      <c r="Q140" s="7"/>
      <c r="R140" s="7"/>
      <c r="S140" s="7"/>
      <c r="T140" s="7"/>
      <c r="U140" s="7"/>
      <c r="V140" s="7"/>
      <c r="W140" s="7"/>
      <c r="X140" s="7"/>
      <c r="Y140" s="7"/>
      <c r="Z140" s="7"/>
    </row>
    <row r="141" spans="1:26" ht="15.75">
      <c r="A141" s="27"/>
      <c r="B141" s="28"/>
      <c r="C141" s="28"/>
      <c r="D141" s="28"/>
      <c r="E141" s="28"/>
      <c r="F141" s="28"/>
      <c r="G141" s="28"/>
      <c r="H141" s="28"/>
      <c r="I141" s="28"/>
      <c r="J141" s="28"/>
      <c r="K141" s="28"/>
      <c r="L141" s="85"/>
      <c r="M141" s="28"/>
      <c r="N141" s="6"/>
      <c r="O141" s="7"/>
      <c r="P141" s="7"/>
      <c r="Q141" s="7"/>
      <c r="R141" s="7"/>
      <c r="S141" s="7"/>
      <c r="T141" s="7"/>
      <c r="U141" s="7"/>
      <c r="V141" s="7"/>
      <c r="W141" s="7"/>
      <c r="X141" s="7"/>
      <c r="Y141" s="7"/>
      <c r="Z141" s="7"/>
    </row>
    <row r="142" spans="1:26" ht="15.75">
      <c r="A142" s="8"/>
      <c r="B142" s="10"/>
      <c r="C142" s="10"/>
      <c r="D142" s="10"/>
      <c r="E142" s="10"/>
      <c r="F142" s="10"/>
      <c r="G142" s="10"/>
      <c r="H142" s="23"/>
      <c r="I142" s="10"/>
      <c r="J142" s="23"/>
      <c r="K142" s="10"/>
      <c r="L142" s="61"/>
      <c r="M142" s="10"/>
      <c r="N142" s="6"/>
      <c r="O142" s="7"/>
      <c r="P142" s="7"/>
      <c r="Q142" s="7"/>
      <c r="R142" s="7"/>
      <c r="S142" s="7"/>
      <c r="T142" s="7"/>
      <c r="U142" s="7"/>
      <c r="V142" s="7"/>
      <c r="W142" s="7"/>
      <c r="X142" s="7"/>
      <c r="Y142" s="7"/>
      <c r="Z142" s="7"/>
    </row>
    <row r="143" spans="1:26" ht="15.75">
      <c r="A143" s="8"/>
      <c r="B143" s="84" t="s">
        <v>98</v>
      </c>
      <c r="C143" s="12"/>
      <c r="D143" s="12"/>
      <c r="E143" s="12"/>
      <c r="F143" s="12"/>
      <c r="G143" s="12"/>
      <c r="H143" s="91" t="s">
        <v>172</v>
      </c>
      <c r="I143" s="91"/>
      <c r="J143" s="91" t="s">
        <v>177</v>
      </c>
      <c r="K143" s="12"/>
      <c r="L143" s="92" t="s">
        <v>192</v>
      </c>
      <c r="M143" s="10"/>
      <c r="N143" s="6"/>
      <c r="O143" s="7"/>
      <c r="P143" s="7"/>
      <c r="Q143" s="7"/>
      <c r="R143" s="7"/>
      <c r="S143" s="7"/>
      <c r="T143" s="7"/>
      <c r="U143" s="7"/>
      <c r="V143" s="7"/>
      <c r="W143" s="7"/>
      <c r="X143" s="7"/>
      <c r="Y143" s="7"/>
      <c r="Z143" s="7"/>
    </row>
    <row r="144" spans="1:26" ht="15.75">
      <c r="A144" s="27"/>
      <c r="B144" s="28" t="s">
        <v>99</v>
      </c>
      <c r="C144" s="28"/>
      <c r="D144" s="28"/>
      <c r="E144" s="28"/>
      <c r="F144" s="28"/>
      <c r="G144" s="28"/>
      <c r="H144" s="66"/>
      <c r="I144" s="28"/>
      <c r="J144" s="52"/>
      <c r="K144" s="28"/>
      <c r="L144" s="66"/>
      <c r="M144" s="28"/>
      <c r="N144" s="6"/>
      <c r="O144" s="7"/>
      <c r="P144" s="7"/>
      <c r="Q144" s="7"/>
      <c r="R144" s="7"/>
      <c r="S144" s="7"/>
      <c r="T144" s="7"/>
      <c r="U144" s="7"/>
      <c r="V144" s="7"/>
      <c r="W144" s="7"/>
      <c r="X144" s="7"/>
      <c r="Y144" s="7"/>
      <c r="Z144" s="7"/>
    </row>
    <row r="145" spans="1:26" ht="15.75">
      <c r="A145" s="27"/>
      <c r="B145" s="28" t="s">
        <v>100</v>
      </c>
      <c r="C145" s="28"/>
      <c r="D145" s="28"/>
      <c r="E145" s="28"/>
      <c r="F145" s="28"/>
      <c r="G145" s="28"/>
      <c r="H145" s="66"/>
      <c r="I145" s="28"/>
      <c r="J145" s="28"/>
      <c r="K145" s="28"/>
      <c r="L145" s="66" t="s">
        <v>182</v>
      </c>
      <c r="M145" s="28"/>
      <c r="N145" s="6"/>
      <c r="O145" s="7"/>
      <c r="P145" s="7"/>
      <c r="Q145" s="7"/>
      <c r="R145" s="7"/>
      <c r="S145" s="7"/>
      <c r="T145" s="7"/>
      <c r="U145" s="7"/>
      <c r="V145" s="7"/>
      <c r="W145" s="7"/>
      <c r="X145" s="7"/>
      <c r="Y145" s="7"/>
      <c r="Z145" s="7"/>
    </row>
    <row r="146" spans="1:26" ht="15.75">
      <c r="A146" s="27"/>
      <c r="B146" s="28" t="s">
        <v>101</v>
      </c>
      <c r="C146" s="28"/>
      <c r="D146" s="28"/>
      <c r="E146" s="28"/>
      <c r="F146" s="28"/>
      <c r="G146" s="28"/>
      <c r="H146" s="66"/>
      <c r="I146" s="28"/>
      <c r="J146" s="28"/>
      <c r="K146" s="28"/>
      <c r="L146" s="66" t="s">
        <v>182</v>
      </c>
      <c r="M146" s="28"/>
      <c r="N146" s="6"/>
      <c r="O146" s="7"/>
      <c r="P146" s="7"/>
      <c r="Q146" s="7"/>
      <c r="R146" s="7"/>
      <c r="S146" s="7"/>
      <c r="T146" s="7"/>
      <c r="U146" s="7"/>
      <c r="V146" s="7"/>
      <c r="W146" s="7"/>
      <c r="X146" s="7"/>
      <c r="Y146" s="7"/>
      <c r="Z146" s="7"/>
    </row>
    <row r="147" spans="1:26" ht="15.75">
      <c r="A147" s="27"/>
      <c r="B147" s="28" t="s">
        <v>102</v>
      </c>
      <c r="C147" s="28"/>
      <c r="D147" s="28"/>
      <c r="E147" s="28"/>
      <c r="F147" s="28"/>
      <c r="G147" s="28"/>
      <c r="H147" s="66"/>
      <c r="I147" s="28"/>
      <c r="J147" s="66"/>
      <c r="K147" s="28"/>
      <c r="L147" s="66" t="s">
        <v>182</v>
      </c>
      <c r="M147" s="28"/>
      <c r="N147" s="6"/>
      <c r="O147" s="7"/>
      <c r="P147" s="7"/>
      <c r="Q147" s="7"/>
      <c r="R147" s="7"/>
      <c r="S147" s="7"/>
      <c r="T147" s="7"/>
      <c r="U147" s="7"/>
      <c r="V147" s="7"/>
      <c r="W147" s="7"/>
      <c r="X147" s="7"/>
      <c r="Y147" s="7"/>
      <c r="Z147" s="7"/>
    </row>
    <row r="148" spans="1:26" ht="15.75">
      <c r="A148" s="27"/>
      <c r="B148" s="28" t="s">
        <v>103</v>
      </c>
      <c r="C148" s="28"/>
      <c r="D148" s="28"/>
      <c r="E148" s="28"/>
      <c r="F148" s="28"/>
      <c r="G148" s="28"/>
      <c r="H148" s="66"/>
      <c r="I148" s="28"/>
      <c r="J148" s="52"/>
      <c r="K148" s="28"/>
      <c r="L148" s="66"/>
      <c r="M148" s="28"/>
      <c r="N148" s="6"/>
      <c r="O148" s="7"/>
      <c r="P148" s="7"/>
      <c r="Q148" s="7"/>
      <c r="R148" s="7"/>
      <c r="S148" s="7"/>
      <c r="T148" s="7"/>
      <c r="U148" s="7"/>
      <c r="V148" s="7"/>
      <c r="W148" s="7"/>
      <c r="X148" s="7"/>
      <c r="Y148" s="7"/>
      <c r="Z148" s="7"/>
    </row>
    <row r="149" spans="1:26" ht="15.75">
      <c r="A149" s="27"/>
      <c r="B149" s="28"/>
      <c r="C149" s="28"/>
      <c r="D149" s="28"/>
      <c r="E149" s="28"/>
      <c r="F149" s="28"/>
      <c r="G149" s="28"/>
      <c r="H149" s="28"/>
      <c r="I149" s="28"/>
      <c r="J149" s="28"/>
      <c r="K149" s="28"/>
      <c r="L149" s="85"/>
      <c r="M149" s="28"/>
      <c r="N149" s="6"/>
      <c r="O149" s="7"/>
      <c r="P149" s="7"/>
      <c r="Q149" s="7"/>
      <c r="R149" s="7"/>
      <c r="S149" s="7"/>
      <c r="T149" s="7"/>
      <c r="U149" s="7"/>
      <c r="V149" s="7"/>
      <c r="W149" s="7"/>
      <c r="X149" s="7"/>
      <c r="Y149" s="7"/>
      <c r="Z149" s="7"/>
    </row>
    <row r="150" spans="1:26" ht="15.75">
      <c r="A150" s="8"/>
      <c r="B150" s="10"/>
      <c r="C150" s="10"/>
      <c r="D150" s="10"/>
      <c r="E150" s="10"/>
      <c r="F150" s="10"/>
      <c r="G150" s="10"/>
      <c r="H150" s="10"/>
      <c r="I150" s="10"/>
      <c r="J150" s="10"/>
      <c r="K150" s="10"/>
      <c r="L150" s="61"/>
      <c r="M150" s="10"/>
      <c r="N150" s="6"/>
      <c r="O150" s="7"/>
      <c r="P150" s="7"/>
      <c r="Q150" s="7"/>
      <c r="R150" s="7"/>
      <c r="S150" s="7"/>
      <c r="T150" s="7"/>
      <c r="U150" s="7"/>
      <c r="V150" s="7"/>
      <c r="W150" s="7"/>
      <c r="X150" s="7"/>
      <c r="Y150" s="7"/>
      <c r="Z150" s="7"/>
    </row>
    <row r="151" spans="1:26" ht="15.75">
      <c r="A151" s="8"/>
      <c r="B151" s="84" t="s">
        <v>104</v>
      </c>
      <c r="C151" s="16"/>
      <c r="D151" s="10"/>
      <c r="E151" s="10"/>
      <c r="F151" s="10"/>
      <c r="G151" s="10"/>
      <c r="H151" s="10"/>
      <c r="I151" s="10"/>
      <c r="J151" s="10"/>
      <c r="K151" s="10"/>
      <c r="L151" s="93"/>
      <c r="M151" s="10"/>
      <c r="N151" s="6"/>
      <c r="O151" s="7"/>
      <c r="P151" s="7"/>
      <c r="Q151" s="7"/>
      <c r="R151" s="7"/>
      <c r="S151" s="7"/>
      <c r="T151" s="7"/>
      <c r="U151" s="7"/>
      <c r="V151" s="7"/>
      <c r="W151" s="7"/>
      <c r="X151" s="7"/>
      <c r="Y151" s="7"/>
      <c r="Z151" s="7"/>
    </row>
    <row r="152" spans="1:26" ht="15.75">
      <c r="A152" s="27"/>
      <c r="B152" s="28" t="s">
        <v>105</v>
      </c>
      <c r="C152" s="28"/>
      <c r="D152" s="28"/>
      <c r="E152" s="28"/>
      <c r="F152" s="28"/>
      <c r="G152" s="28"/>
      <c r="H152" s="28"/>
      <c r="I152" s="28"/>
      <c r="J152" s="28"/>
      <c r="K152" s="28"/>
      <c r="L152" s="76">
        <f>(L78-L75+L81+L82+L83)/-L84</f>
        <v>3.904646952323476</v>
      </c>
      <c r="M152" s="28" t="s">
        <v>193</v>
      </c>
      <c r="N152" s="6"/>
      <c r="O152" s="7"/>
      <c r="P152" s="7"/>
      <c r="Q152" s="7"/>
      <c r="R152" s="7"/>
      <c r="S152" s="7"/>
      <c r="T152" s="7"/>
      <c r="U152" s="7"/>
      <c r="V152" s="7"/>
      <c r="W152" s="7"/>
      <c r="X152" s="7"/>
      <c r="Y152" s="7"/>
      <c r="Z152" s="7"/>
    </row>
    <row r="153" spans="1:26" ht="15.75">
      <c r="A153" s="27"/>
      <c r="B153" s="28" t="s">
        <v>106</v>
      </c>
      <c r="C153" s="28"/>
      <c r="D153" s="28"/>
      <c r="E153" s="28"/>
      <c r="F153" s="28"/>
      <c r="G153" s="28"/>
      <c r="H153" s="28"/>
      <c r="I153" s="28"/>
      <c r="J153" s="28"/>
      <c r="K153" s="28"/>
      <c r="L153" s="94">
        <v>3.17</v>
      </c>
      <c r="M153" s="28" t="s">
        <v>193</v>
      </c>
      <c r="N153" s="6"/>
      <c r="O153" s="7"/>
      <c r="P153" s="7"/>
      <c r="Q153" s="7"/>
      <c r="R153" s="7"/>
      <c r="S153" s="7"/>
      <c r="T153" s="7"/>
      <c r="U153" s="7"/>
      <c r="V153" s="7"/>
      <c r="W153" s="7"/>
      <c r="X153" s="7"/>
      <c r="Y153" s="7"/>
      <c r="Z153" s="7"/>
    </row>
    <row r="154" spans="1:26" ht="15.75">
      <c r="A154" s="27"/>
      <c r="B154" s="28" t="s">
        <v>107</v>
      </c>
      <c r="C154" s="28"/>
      <c r="D154" s="28"/>
      <c r="E154" s="28"/>
      <c r="F154" s="28"/>
      <c r="G154" s="28"/>
      <c r="H154" s="28"/>
      <c r="I154" s="28"/>
      <c r="J154" s="28"/>
      <c r="K154" s="28"/>
      <c r="L154" s="76">
        <f>(L78-L75+SUM(L81:L85))/-L86</f>
        <v>8.222984562607204</v>
      </c>
      <c r="M154" s="28" t="s">
        <v>193</v>
      </c>
      <c r="N154" s="6"/>
      <c r="O154" s="7"/>
      <c r="P154" s="7"/>
      <c r="Q154" s="7"/>
      <c r="R154" s="7"/>
      <c r="S154" s="7"/>
      <c r="T154" s="7"/>
      <c r="U154" s="7"/>
      <c r="V154" s="7"/>
      <c r="W154" s="7"/>
      <c r="X154" s="7"/>
      <c r="Y154" s="7"/>
      <c r="Z154" s="7"/>
    </row>
    <row r="155" spans="1:26" ht="15.75">
      <c r="A155" s="27"/>
      <c r="B155" s="28" t="s">
        <v>108</v>
      </c>
      <c r="C155" s="28"/>
      <c r="D155" s="28"/>
      <c r="E155" s="28"/>
      <c r="F155" s="28"/>
      <c r="G155" s="28"/>
      <c r="H155" s="28"/>
      <c r="I155" s="28"/>
      <c r="J155" s="28"/>
      <c r="K155" s="28"/>
      <c r="L155" s="95">
        <v>6.12</v>
      </c>
      <c r="M155" s="28" t="s">
        <v>193</v>
      </c>
      <c r="N155" s="6"/>
      <c r="O155" s="7"/>
      <c r="P155" s="7"/>
      <c r="Q155" s="7"/>
      <c r="R155" s="7"/>
      <c r="S155" s="7"/>
      <c r="T155" s="7"/>
      <c r="U155" s="7"/>
      <c r="V155" s="7"/>
      <c r="W155" s="7"/>
      <c r="X155" s="7"/>
      <c r="Y155" s="7"/>
      <c r="Z155" s="7"/>
    </row>
    <row r="156" spans="1:26" ht="15.75">
      <c r="A156" s="27"/>
      <c r="B156" s="28" t="s">
        <v>109</v>
      </c>
      <c r="C156" s="28"/>
      <c r="D156" s="28"/>
      <c r="E156" s="28"/>
      <c r="F156" s="28"/>
      <c r="G156" s="28"/>
      <c r="H156" s="28"/>
      <c r="I156" s="28"/>
      <c r="J156" s="28"/>
      <c r="K156" s="28"/>
      <c r="L156" s="76">
        <f>(L78-L75+L81+L82+L83+L84+L85+L86)/-L87</f>
        <v>22.700808625336926</v>
      </c>
      <c r="M156" s="28" t="s">
        <v>193</v>
      </c>
      <c r="N156" s="6"/>
      <c r="O156" s="7"/>
      <c r="P156" s="7"/>
      <c r="Q156" s="7"/>
      <c r="R156" s="7"/>
      <c r="S156" s="7"/>
      <c r="T156" s="7"/>
      <c r="U156" s="7"/>
      <c r="V156" s="7"/>
      <c r="W156" s="7"/>
      <c r="X156" s="7"/>
      <c r="Y156" s="7"/>
      <c r="Z156" s="7"/>
    </row>
    <row r="157" spans="1:26" ht="15.75">
      <c r="A157" s="27"/>
      <c r="B157" s="28" t="s">
        <v>110</v>
      </c>
      <c r="C157" s="28"/>
      <c r="D157" s="28"/>
      <c r="E157" s="28"/>
      <c r="F157" s="28"/>
      <c r="G157" s="28"/>
      <c r="H157" s="28"/>
      <c r="I157" s="28"/>
      <c r="J157" s="28"/>
      <c r="K157" s="28"/>
      <c r="L157" s="94">
        <v>15.89</v>
      </c>
      <c r="M157" s="28" t="s">
        <v>193</v>
      </c>
      <c r="N157" s="6"/>
      <c r="O157" s="7"/>
      <c r="P157" s="7"/>
      <c r="Q157" s="7"/>
      <c r="R157" s="7"/>
      <c r="S157" s="7"/>
      <c r="T157" s="7"/>
      <c r="U157" s="7"/>
      <c r="V157" s="7"/>
      <c r="W157" s="7"/>
      <c r="X157" s="7"/>
      <c r="Y157" s="7"/>
      <c r="Z157" s="7"/>
    </row>
    <row r="158" spans="1:26" ht="15.75">
      <c r="A158" s="27"/>
      <c r="B158" s="28"/>
      <c r="C158" s="28"/>
      <c r="D158" s="28"/>
      <c r="E158" s="28"/>
      <c r="F158" s="28"/>
      <c r="G158" s="28"/>
      <c r="H158" s="28"/>
      <c r="I158" s="28"/>
      <c r="J158" s="28"/>
      <c r="K158" s="28"/>
      <c r="L158" s="28"/>
      <c r="M158" s="28"/>
      <c r="N158" s="6"/>
      <c r="O158" s="7"/>
      <c r="P158" s="7"/>
      <c r="Q158" s="7"/>
      <c r="R158" s="7"/>
      <c r="S158" s="7"/>
      <c r="T158" s="7"/>
      <c r="U158" s="7"/>
      <c r="V158" s="7"/>
      <c r="W158" s="7"/>
      <c r="X158" s="7"/>
      <c r="Y158" s="7"/>
      <c r="Z158" s="7"/>
    </row>
    <row r="159" spans="1:26" ht="15.75">
      <c r="A159" s="2"/>
      <c r="B159" s="96"/>
      <c r="C159" s="96"/>
      <c r="D159" s="96"/>
      <c r="E159" s="96"/>
      <c r="F159" s="96"/>
      <c r="G159" s="96"/>
      <c r="H159" s="96"/>
      <c r="I159" s="96"/>
      <c r="J159" s="96"/>
      <c r="K159" s="96"/>
      <c r="L159" s="96"/>
      <c r="M159" s="96"/>
      <c r="N159" s="6"/>
      <c r="O159" s="7"/>
      <c r="P159" s="7"/>
      <c r="Q159" s="7"/>
      <c r="R159" s="7"/>
      <c r="S159" s="7"/>
      <c r="T159" s="7"/>
      <c r="U159" s="7"/>
      <c r="V159" s="7"/>
      <c r="W159" s="7"/>
      <c r="X159" s="7"/>
      <c r="Y159" s="7"/>
      <c r="Z159" s="7"/>
    </row>
    <row r="160" spans="1:26" ht="15.75">
      <c r="A160" s="97"/>
      <c r="B160" s="60" t="s">
        <v>111</v>
      </c>
      <c r="C160" s="98"/>
      <c r="D160" s="98"/>
      <c r="E160" s="98"/>
      <c r="F160" s="98"/>
      <c r="G160" s="99"/>
      <c r="H160" s="99"/>
      <c r="I160" s="99"/>
      <c r="J160" s="99">
        <v>36616</v>
      </c>
      <c r="K160" s="18"/>
      <c r="L160" s="18"/>
      <c r="M160" s="10"/>
      <c r="N160" s="100"/>
      <c r="O160" s="7"/>
      <c r="P160" s="7"/>
      <c r="Q160" s="7"/>
      <c r="R160" s="7"/>
      <c r="S160" s="7"/>
      <c r="T160" s="7"/>
      <c r="U160" s="7"/>
      <c r="V160" s="7"/>
      <c r="W160" s="7"/>
      <c r="X160" s="7"/>
      <c r="Y160" s="7"/>
      <c r="Z160" s="7"/>
    </row>
    <row r="161" spans="1:26" ht="15.75">
      <c r="A161" s="101"/>
      <c r="B161" s="102" t="s">
        <v>112</v>
      </c>
      <c r="C161" s="103"/>
      <c r="D161" s="103"/>
      <c r="E161" s="103"/>
      <c r="F161" s="103"/>
      <c r="G161" s="89"/>
      <c r="H161" s="89"/>
      <c r="I161" s="89"/>
      <c r="J161" s="104">
        <v>0.19215</v>
      </c>
      <c r="K161" s="28"/>
      <c r="L161" s="28"/>
      <c r="M161" s="28"/>
      <c r="N161" s="100"/>
      <c r="O161" s="7"/>
      <c r="P161" s="7"/>
      <c r="Q161" s="7"/>
      <c r="R161" s="7"/>
      <c r="S161" s="7"/>
      <c r="T161" s="7"/>
      <c r="U161" s="7"/>
      <c r="V161" s="7"/>
      <c r="W161" s="7"/>
      <c r="X161" s="7"/>
      <c r="Y161" s="7"/>
      <c r="Z161" s="7"/>
    </row>
    <row r="162" spans="1:26" ht="15.75">
      <c r="A162" s="101"/>
      <c r="B162" s="102" t="s">
        <v>113</v>
      </c>
      <c r="C162" s="103"/>
      <c r="D162" s="103"/>
      <c r="E162" s="103"/>
      <c r="F162" s="103"/>
      <c r="G162" s="89"/>
      <c r="H162" s="89"/>
      <c r="I162" s="89"/>
      <c r="J162" s="104">
        <v>0.0809</v>
      </c>
      <c r="K162" s="104"/>
      <c r="L162" s="28"/>
      <c r="M162" s="28"/>
      <c r="N162" s="100"/>
      <c r="O162" s="7"/>
      <c r="P162" s="7"/>
      <c r="Q162" s="7"/>
      <c r="R162" s="7"/>
      <c r="S162" s="7"/>
      <c r="T162" s="7"/>
      <c r="U162" s="7"/>
      <c r="V162" s="7"/>
      <c r="W162" s="7"/>
      <c r="X162" s="7"/>
      <c r="Y162" s="7"/>
      <c r="Z162" s="7"/>
    </row>
    <row r="163" spans="1:26" ht="15.75">
      <c r="A163" s="101"/>
      <c r="B163" s="102" t="s">
        <v>114</v>
      </c>
      <c r="C163" s="103"/>
      <c r="D163" s="103"/>
      <c r="E163" s="103"/>
      <c r="F163" s="103"/>
      <c r="G163" s="89"/>
      <c r="H163" s="89"/>
      <c r="I163" s="89"/>
      <c r="J163" s="104">
        <f>J161-J162</f>
        <v>0.11124999999999999</v>
      </c>
      <c r="K163" s="28"/>
      <c r="L163" s="28"/>
      <c r="M163" s="28"/>
      <c r="N163" s="100"/>
      <c r="O163" s="7"/>
      <c r="P163" s="7"/>
      <c r="Q163" s="7"/>
      <c r="R163" s="7"/>
      <c r="S163" s="7"/>
      <c r="T163" s="7"/>
      <c r="U163" s="7"/>
      <c r="V163" s="7"/>
      <c r="W163" s="7"/>
      <c r="X163" s="7"/>
      <c r="Y163" s="7"/>
      <c r="Z163" s="7"/>
    </row>
    <row r="164" spans="1:26" ht="15.75">
      <c r="A164" s="101"/>
      <c r="B164" s="102" t="s">
        <v>115</v>
      </c>
      <c r="C164" s="103"/>
      <c r="D164" s="103"/>
      <c r="E164" s="103"/>
      <c r="F164" s="103"/>
      <c r="G164" s="89"/>
      <c r="H164" s="89"/>
      <c r="I164" s="89"/>
      <c r="J164" s="104">
        <v>0.15809</v>
      </c>
      <c r="K164" s="28"/>
      <c r="L164" s="28"/>
      <c r="M164" s="28"/>
      <c r="N164" s="100"/>
      <c r="O164" s="7"/>
      <c r="P164" s="7"/>
      <c r="Q164" s="7"/>
      <c r="R164" s="7"/>
      <c r="S164" s="7"/>
      <c r="T164" s="7"/>
      <c r="U164" s="7"/>
      <c r="V164" s="7"/>
      <c r="W164" s="7"/>
      <c r="X164" s="7"/>
      <c r="Y164" s="7"/>
      <c r="Z164" s="7"/>
    </row>
    <row r="165" spans="1:26" ht="15.75">
      <c r="A165" s="101"/>
      <c r="B165" s="102" t="s">
        <v>116</v>
      </c>
      <c r="C165" s="103"/>
      <c r="D165" s="103"/>
      <c r="E165" s="103"/>
      <c r="F165" s="103"/>
      <c r="G165" s="89"/>
      <c r="H165" s="89"/>
      <c r="I165" s="89"/>
      <c r="J165" s="104">
        <f>L28</f>
        <v>0.0643344</v>
      </c>
      <c r="K165" s="28"/>
      <c r="L165" s="28"/>
      <c r="M165" s="28"/>
      <c r="N165" s="100"/>
      <c r="O165" s="7"/>
      <c r="P165" s="7"/>
      <c r="Q165" s="7"/>
      <c r="R165" s="7"/>
      <c r="S165" s="7"/>
      <c r="T165" s="7"/>
      <c r="U165" s="7"/>
      <c r="V165" s="7"/>
      <c r="W165" s="7"/>
      <c r="X165" s="7"/>
      <c r="Y165" s="7"/>
      <c r="Z165" s="7"/>
    </row>
    <row r="166" spans="1:26" ht="15.75">
      <c r="A166" s="101"/>
      <c r="B166" s="102" t="s">
        <v>117</v>
      </c>
      <c r="C166" s="103"/>
      <c r="D166" s="103"/>
      <c r="E166" s="103"/>
      <c r="F166" s="103"/>
      <c r="G166" s="89"/>
      <c r="H166" s="89"/>
      <c r="I166" s="89"/>
      <c r="J166" s="104">
        <f>J164-J165</f>
        <v>0.09375560000000001</v>
      </c>
      <c r="K166" s="28"/>
      <c r="L166" s="28"/>
      <c r="M166" s="28"/>
      <c r="N166" s="100"/>
      <c r="O166" s="7"/>
      <c r="P166" s="7"/>
      <c r="Q166" s="7"/>
      <c r="R166" s="7"/>
      <c r="S166" s="7"/>
      <c r="T166" s="7"/>
      <c r="U166" s="7"/>
      <c r="V166" s="7"/>
      <c r="W166" s="7"/>
      <c r="X166" s="7"/>
      <c r="Y166" s="7"/>
      <c r="Z166" s="7"/>
    </row>
    <row r="167" spans="1:26" ht="15.75">
      <c r="A167" s="101"/>
      <c r="B167" s="102" t="s">
        <v>118</v>
      </c>
      <c r="C167" s="103"/>
      <c r="D167" s="103"/>
      <c r="E167" s="103"/>
      <c r="F167" s="103"/>
      <c r="G167" s="89"/>
      <c r="H167" s="89"/>
      <c r="I167" s="89"/>
      <c r="J167" s="104" t="s">
        <v>178</v>
      </c>
      <c r="K167" s="28"/>
      <c r="L167" s="28"/>
      <c r="M167" s="28"/>
      <c r="N167" s="100"/>
      <c r="O167" s="7"/>
      <c r="P167" s="7"/>
      <c r="Q167" s="7"/>
      <c r="R167" s="7"/>
      <c r="S167" s="7"/>
      <c r="T167" s="7"/>
      <c r="U167" s="7"/>
      <c r="V167" s="7"/>
      <c r="W167" s="7"/>
      <c r="X167" s="7"/>
      <c r="Y167" s="7"/>
      <c r="Z167" s="7"/>
    </row>
    <row r="168" spans="1:26" ht="15.75">
      <c r="A168" s="101"/>
      <c r="B168" s="102" t="s">
        <v>119</v>
      </c>
      <c r="C168" s="103"/>
      <c r="D168" s="103"/>
      <c r="E168" s="103"/>
      <c r="F168" s="103"/>
      <c r="G168" s="89"/>
      <c r="H168" s="89"/>
      <c r="I168" s="89"/>
      <c r="J168" s="105">
        <v>78.22</v>
      </c>
      <c r="K168" s="28"/>
      <c r="L168" s="28"/>
      <c r="M168" s="28"/>
      <c r="N168" s="100"/>
      <c r="O168" s="7"/>
      <c r="P168" s="7"/>
      <c r="Q168" s="7"/>
      <c r="R168" s="7"/>
      <c r="S168" s="7"/>
      <c r="T168" s="7"/>
      <c r="U168" s="7"/>
      <c r="V168" s="7"/>
      <c r="W168" s="7"/>
      <c r="X168" s="7"/>
      <c r="Y168" s="7"/>
      <c r="Z168" s="7"/>
    </row>
    <row r="169" spans="1:26" ht="15.75">
      <c r="A169" s="101"/>
      <c r="B169" s="102" t="s">
        <v>120</v>
      </c>
      <c r="C169" s="103"/>
      <c r="D169" s="103"/>
      <c r="E169" s="103"/>
      <c r="F169" s="103"/>
      <c r="G169" s="89"/>
      <c r="H169" s="89"/>
      <c r="I169" s="89"/>
      <c r="J169" s="105">
        <v>63.74</v>
      </c>
      <c r="K169" s="28"/>
      <c r="L169" s="28"/>
      <c r="M169" s="28"/>
      <c r="N169" s="100"/>
      <c r="O169" s="7"/>
      <c r="P169" s="7"/>
      <c r="Q169" s="7"/>
      <c r="R169" s="7"/>
      <c r="S169" s="7"/>
      <c r="T169" s="7"/>
      <c r="U169" s="7"/>
      <c r="V169" s="7"/>
      <c r="W169" s="7"/>
      <c r="X169" s="7"/>
      <c r="Y169" s="7"/>
      <c r="Z169" s="7"/>
    </row>
    <row r="170" spans="1:26" ht="15.75">
      <c r="A170" s="101"/>
      <c r="B170" s="102" t="s">
        <v>121</v>
      </c>
      <c r="C170" s="103"/>
      <c r="D170" s="103"/>
      <c r="E170" s="103"/>
      <c r="F170" s="103"/>
      <c r="G170" s="89"/>
      <c r="H170" s="89"/>
      <c r="I170" s="89"/>
      <c r="J170" s="104">
        <f>F59/D59*4</f>
        <v>0.2737541820501049</v>
      </c>
      <c r="K170" s="28"/>
      <c r="L170" s="28"/>
      <c r="M170" s="28"/>
      <c r="N170" s="100"/>
      <c r="O170" s="7"/>
      <c r="P170" s="106"/>
      <c r="Q170" s="106"/>
      <c r="R170" s="7"/>
      <c r="S170" s="7"/>
      <c r="T170" s="7"/>
      <c r="U170" s="7"/>
      <c r="V170" s="7"/>
      <c r="W170" s="7"/>
      <c r="X170" s="7"/>
      <c r="Y170" s="7"/>
      <c r="Z170" s="7"/>
    </row>
    <row r="171" spans="1:26" ht="15.75">
      <c r="A171" s="101"/>
      <c r="B171" s="102"/>
      <c r="C171" s="102"/>
      <c r="D171" s="102"/>
      <c r="E171" s="102"/>
      <c r="F171" s="102"/>
      <c r="G171" s="28"/>
      <c r="H171" s="28"/>
      <c r="I171" s="35"/>
      <c r="J171" s="107"/>
      <c r="K171" s="28"/>
      <c r="L171" s="108"/>
      <c r="M171" s="28"/>
      <c r="N171" s="100"/>
      <c r="O171" s="7"/>
      <c r="P171" s="106"/>
      <c r="Q171" s="106"/>
      <c r="R171" s="7"/>
      <c r="S171" s="7"/>
      <c r="T171" s="7"/>
      <c r="U171" s="7"/>
      <c r="V171" s="7"/>
      <c r="W171" s="7"/>
      <c r="X171" s="7"/>
      <c r="Y171" s="7"/>
      <c r="Z171" s="7"/>
    </row>
    <row r="172" spans="1:26" ht="15.75">
      <c r="A172" s="109"/>
      <c r="B172" s="17" t="s">
        <v>122</v>
      </c>
      <c r="C172" s="20"/>
      <c r="D172" s="110"/>
      <c r="E172" s="20"/>
      <c r="F172" s="110"/>
      <c r="G172" s="20"/>
      <c r="H172" s="110"/>
      <c r="I172" s="20" t="s">
        <v>173</v>
      </c>
      <c r="J172" s="110" t="s">
        <v>179</v>
      </c>
      <c r="K172" s="18"/>
      <c r="L172" s="18"/>
      <c r="M172" s="10"/>
      <c r="N172" s="100"/>
      <c r="O172" s="7"/>
      <c r="P172" s="111"/>
      <c r="Q172" s="111"/>
      <c r="R172" s="111"/>
      <c r="S172" s="7"/>
      <c r="T172" s="7"/>
      <c r="U172" s="7"/>
      <c r="V172" s="7"/>
      <c r="W172" s="7"/>
      <c r="X172" s="7"/>
      <c r="Y172" s="7"/>
      <c r="Z172" s="7"/>
    </row>
    <row r="173" spans="1:26" ht="15.75">
      <c r="A173" s="112"/>
      <c r="B173" s="102" t="s">
        <v>123</v>
      </c>
      <c r="C173" s="67"/>
      <c r="D173" s="67"/>
      <c r="E173" s="67"/>
      <c r="F173" s="28"/>
      <c r="G173" s="28"/>
      <c r="H173" s="28"/>
      <c r="I173" s="28">
        <v>4988</v>
      </c>
      <c r="J173" s="66">
        <v>39079</v>
      </c>
      <c r="K173" s="66"/>
      <c r="L173" s="108"/>
      <c r="M173" s="113"/>
      <c r="N173" s="100"/>
      <c r="O173" s="7"/>
      <c r="P173" s="7"/>
      <c r="Q173" s="7"/>
      <c r="R173" s="7"/>
      <c r="S173" s="7"/>
      <c r="T173" s="7"/>
      <c r="U173" s="7"/>
      <c r="V173" s="7"/>
      <c r="W173" s="7"/>
      <c r="X173" s="7"/>
      <c r="Y173" s="7"/>
      <c r="Z173" s="7"/>
    </row>
    <row r="174" spans="1:26" ht="15.75">
      <c r="A174" s="112"/>
      <c r="B174" s="102" t="s">
        <v>124</v>
      </c>
      <c r="C174" s="67"/>
      <c r="D174" s="67"/>
      <c r="E174" s="67"/>
      <c r="F174" s="28"/>
      <c r="G174" s="28"/>
      <c r="H174" s="28"/>
      <c r="I174" s="28">
        <v>44</v>
      </c>
      <c r="J174" s="66">
        <v>158</v>
      </c>
      <c r="K174" s="66"/>
      <c r="L174" s="108"/>
      <c r="M174" s="113"/>
      <c r="N174" s="100"/>
      <c r="O174" s="7"/>
      <c r="P174" s="7"/>
      <c r="Q174" s="7"/>
      <c r="R174" s="7"/>
      <c r="S174" s="7"/>
      <c r="T174" s="7"/>
      <c r="U174" s="7"/>
      <c r="V174" s="7"/>
      <c r="W174" s="7"/>
      <c r="X174" s="7"/>
      <c r="Y174" s="7"/>
      <c r="Z174" s="7"/>
    </row>
    <row r="175" spans="1:26" ht="15.75">
      <c r="A175" s="112"/>
      <c r="B175" s="114" t="s">
        <v>125</v>
      </c>
      <c r="C175" s="67"/>
      <c r="D175" s="67"/>
      <c r="E175" s="67"/>
      <c r="F175" s="28"/>
      <c r="G175" s="28"/>
      <c r="H175" s="28"/>
      <c r="I175" s="28"/>
      <c r="J175" s="76" t="s">
        <v>180</v>
      </c>
      <c r="K175" s="28"/>
      <c r="L175" s="108"/>
      <c r="M175" s="113"/>
      <c r="N175" s="100"/>
      <c r="O175" s="7"/>
      <c r="P175" s="7"/>
      <c r="Q175" s="7"/>
      <c r="R175" s="7"/>
      <c r="S175" s="7"/>
      <c r="T175" s="7"/>
      <c r="U175" s="7"/>
      <c r="V175" s="7"/>
      <c r="W175" s="7"/>
      <c r="X175" s="7"/>
      <c r="Y175" s="7"/>
      <c r="Z175" s="7"/>
    </row>
    <row r="176" spans="1:26" ht="15.75">
      <c r="A176" s="112"/>
      <c r="B176" s="114" t="s">
        <v>126</v>
      </c>
      <c r="C176" s="67"/>
      <c r="D176" s="67"/>
      <c r="E176" s="67"/>
      <c r="F176" s="28"/>
      <c r="G176" s="28"/>
      <c r="H176" s="28"/>
      <c r="I176" s="28"/>
      <c r="J176" s="66">
        <f>H59</f>
        <v>26063</v>
      </c>
      <c r="K176" s="28"/>
      <c r="L176" s="108"/>
      <c r="M176" s="113"/>
      <c r="N176" s="100"/>
      <c r="O176" s="7"/>
      <c r="P176" s="7"/>
      <c r="Q176" s="7"/>
      <c r="R176" s="7"/>
      <c r="S176" s="7"/>
      <c r="T176" s="7"/>
      <c r="U176" s="7"/>
      <c r="V176" s="7"/>
      <c r="W176" s="7"/>
      <c r="X176" s="7"/>
      <c r="Y176" s="7"/>
      <c r="Z176" s="7"/>
    </row>
    <row r="177" spans="1:26" ht="15.75">
      <c r="A177" s="115"/>
      <c r="B177" s="114" t="s">
        <v>127</v>
      </c>
      <c r="C177" s="67"/>
      <c r="D177" s="102"/>
      <c r="E177" s="102"/>
      <c r="F177" s="102"/>
      <c r="G177" s="28"/>
      <c r="H177" s="28"/>
      <c r="I177" s="28"/>
      <c r="J177" s="76"/>
      <c r="K177" s="28"/>
      <c r="L177" s="108"/>
      <c r="M177" s="116"/>
      <c r="N177" s="100"/>
      <c r="O177" s="7"/>
      <c r="P177" s="7"/>
      <c r="Q177" s="7"/>
      <c r="R177" s="7"/>
      <c r="S177" s="7"/>
      <c r="T177" s="7"/>
      <c r="U177" s="7"/>
      <c r="V177" s="7"/>
      <c r="W177" s="7"/>
      <c r="X177" s="7"/>
      <c r="Y177" s="7"/>
      <c r="Z177" s="7"/>
    </row>
    <row r="178" spans="1:26" ht="15.75">
      <c r="A178" s="112"/>
      <c r="B178" s="102" t="s">
        <v>128</v>
      </c>
      <c r="C178" s="67"/>
      <c r="D178" s="67"/>
      <c r="E178" s="67"/>
      <c r="F178" s="67"/>
      <c r="G178" s="28"/>
      <c r="H178" s="28"/>
      <c r="I178" s="28"/>
      <c r="J178" s="66" t="s">
        <v>181</v>
      </c>
      <c r="K178" s="28"/>
      <c r="L178" s="108"/>
      <c r="M178" s="116"/>
      <c r="N178" s="100"/>
      <c r="O178" s="7"/>
      <c r="P178" s="7"/>
      <c r="Q178" s="7"/>
      <c r="R178" s="7"/>
      <c r="S178" s="7"/>
      <c r="T178" s="7"/>
      <c r="U178" s="7"/>
      <c r="V178" s="7"/>
      <c r="W178" s="7"/>
      <c r="X178" s="7"/>
      <c r="Y178" s="7"/>
      <c r="Z178" s="7"/>
    </row>
    <row r="179" spans="1:26" ht="15.75">
      <c r="A179" s="112"/>
      <c r="B179" s="102" t="s">
        <v>129</v>
      </c>
      <c r="C179" s="67"/>
      <c r="D179" s="67"/>
      <c r="E179" s="67"/>
      <c r="F179" s="67"/>
      <c r="G179" s="28"/>
      <c r="H179" s="28"/>
      <c r="I179" s="28"/>
      <c r="J179" s="66" t="s">
        <v>181</v>
      </c>
      <c r="K179" s="28"/>
      <c r="L179" s="108"/>
      <c r="M179" s="116"/>
      <c r="N179" s="100"/>
      <c r="O179" s="7"/>
      <c r="P179" s="7"/>
      <c r="Q179" s="7"/>
      <c r="R179" s="7"/>
      <c r="S179" s="7"/>
      <c r="T179" s="7"/>
      <c r="U179" s="7"/>
      <c r="V179" s="7"/>
      <c r="W179" s="7"/>
      <c r="X179" s="7"/>
      <c r="Y179" s="7"/>
      <c r="Z179" s="7"/>
    </row>
    <row r="180" spans="1:26" ht="15.75">
      <c r="A180" s="115"/>
      <c r="B180" s="114" t="s">
        <v>130</v>
      </c>
      <c r="C180" s="67"/>
      <c r="D180" s="102"/>
      <c r="E180" s="102"/>
      <c r="F180" s="102"/>
      <c r="G180" s="28"/>
      <c r="H180" s="28"/>
      <c r="I180" s="28"/>
      <c r="J180" s="117"/>
      <c r="K180" s="28"/>
      <c r="L180" s="108"/>
      <c r="M180" s="116"/>
      <c r="N180" s="100"/>
      <c r="O180" s="7"/>
      <c r="P180" s="7"/>
      <c r="Q180" s="7"/>
      <c r="R180" s="7"/>
      <c r="S180" s="7"/>
      <c r="T180" s="7"/>
      <c r="U180" s="7"/>
      <c r="V180" s="7"/>
      <c r="W180" s="7"/>
      <c r="X180" s="7"/>
      <c r="Y180" s="7"/>
      <c r="Z180" s="7"/>
    </row>
    <row r="181" spans="1:26" ht="15.75">
      <c r="A181" s="115"/>
      <c r="B181" s="102" t="s">
        <v>131</v>
      </c>
      <c r="C181" s="67"/>
      <c r="D181" s="102"/>
      <c r="E181" s="102"/>
      <c r="F181" s="102"/>
      <c r="G181" s="28"/>
      <c r="H181" s="28"/>
      <c r="I181" s="28"/>
      <c r="J181" s="117" t="s">
        <v>182</v>
      </c>
      <c r="K181" s="28"/>
      <c r="L181" s="108"/>
      <c r="M181" s="116"/>
      <c r="N181" s="100"/>
      <c r="O181" s="7"/>
      <c r="P181" s="7"/>
      <c r="Q181" s="7"/>
      <c r="R181" s="7"/>
      <c r="S181" s="7"/>
      <c r="T181" s="7"/>
      <c r="U181" s="7"/>
      <c r="V181" s="7"/>
      <c r="W181" s="7"/>
      <c r="X181" s="7"/>
      <c r="Y181" s="7"/>
      <c r="Z181" s="7"/>
    </row>
    <row r="182" spans="1:26" ht="15.75">
      <c r="A182" s="112"/>
      <c r="B182" s="102" t="s">
        <v>132</v>
      </c>
      <c r="C182" s="67"/>
      <c r="D182" s="118"/>
      <c r="E182" s="118"/>
      <c r="F182" s="119"/>
      <c r="G182" s="28"/>
      <c r="H182" s="28"/>
      <c r="I182" s="28"/>
      <c r="J182" s="117" t="s">
        <v>182</v>
      </c>
      <c r="K182" s="28"/>
      <c r="L182" s="108"/>
      <c r="M182" s="116"/>
      <c r="N182" s="100"/>
      <c r="O182" s="7"/>
      <c r="P182" s="7"/>
      <c r="Q182" s="7"/>
      <c r="R182" s="7"/>
      <c r="S182" s="7"/>
      <c r="T182" s="7"/>
      <c r="U182" s="7"/>
      <c r="V182" s="7"/>
      <c r="W182" s="7"/>
      <c r="X182" s="7"/>
      <c r="Y182" s="7"/>
      <c r="Z182" s="7"/>
    </row>
    <row r="183" spans="1:26" ht="15.75">
      <c r="A183" s="112"/>
      <c r="B183" s="102" t="s">
        <v>133</v>
      </c>
      <c r="C183" s="67"/>
      <c r="D183" s="118"/>
      <c r="E183" s="118"/>
      <c r="F183" s="119"/>
      <c r="G183" s="28"/>
      <c r="H183" s="28"/>
      <c r="I183" s="28"/>
      <c r="J183" s="117" t="s">
        <v>182</v>
      </c>
      <c r="K183" s="28"/>
      <c r="L183" s="108"/>
      <c r="M183" s="116"/>
      <c r="N183" s="100"/>
      <c r="O183" s="7"/>
      <c r="P183" s="7"/>
      <c r="Q183" s="7"/>
      <c r="R183" s="7"/>
      <c r="S183" s="7"/>
      <c r="T183" s="7"/>
      <c r="U183" s="7"/>
      <c r="V183" s="7"/>
      <c r="W183" s="7"/>
      <c r="X183" s="7"/>
      <c r="Y183" s="7"/>
      <c r="Z183" s="7"/>
    </row>
    <row r="184" spans="1:26" ht="15.75">
      <c r="A184" s="112"/>
      <c r="B184" s="102" t="s">
        <v>134</v>
      </c>
      <c r="C184" s="67"/>
      <c r="D184" s="120"/>
      <c r="E184" s="118"/>
      <c r="F184" s="119"/>
      <c r="G184" s="28"/>
      <c r="H184" s="28"/>
      <c r="I184" s="28"/>
      <c r="J184" s="117" t="s">
        <v>182</v>
      </c>
      <c r="K184" s="28"/>
      <c r="L184" s="108"/>
      <c r="M184" s="116"/>
      <c r="N184" s="100"/>
      <c r="O184" s="7"/>
      <c r="P184" s="7"/>
      <c r="Q184" s="7"/>
      <c r="R184" s="7"/>
      <c r="S184" s="7"/>
      <c r="T184" s="7"/>
      <c r="U184" s="7"/>
      <c r="V184" s="7"/>
      <c r="W184" s="7"/>
      <c r="X184" s="7"/>
      <c r="Y184" s="7"/>
      <c r="Z184" s="7"/>
    </row>
    <row r="185" spans="1:26" ht="15.75">
      <c r="A185" s="112"/>
      <c r="B185" s="102"/>
      <c r="C185" s="67"/>
      <c r="D185" s="120"/>
      <c r="E185" s="118"/>
      <c r="F185" s="119"/>
      <c r="G185" s="28"/>
      <c r="H185" s="35"/>
      <c r="I185" s="35"/>
      <c r="J185" s="121"/>
      <c r="K185" s="35"/>
      <c r="L185" s="108"/>
      <c r="M185" s="116"/>
      <c r="N185" s="100"/>
      <c r="O185" s="7"/>
      <c r="P185" s="7"/>
      <c r="Q185" s="7"/>
      <c r="R185" s="7"/>
      <c r="S185" s="7"/>
      <c r="T185" s="7"/>
      <c r="U185" s="7"/>
      <c r="V185" s="7"/>
      <c r="W185" s="7"/>
      <c r="X185" s="7"/>
      <c r="Y185" s="7"/>
      <c r="Z185" s="7"/>
    </row>
    <row r="186" spans="1:26" ht="15.75">
      <c r="A186" s="8"/>
      <c r="B186" s="17" t="s">
        <v>135</v>
      </c>
      <c r="C186" s="20"/>
      <c r="D186" s="110"/>
      <c r="E186" s="20"/>
      <c r="F186" s="110"/>
      <c r="G186" s="20"/>
      <c r="H186" s="110" t="s">
        <v>173</v>
      </c>
      <c r="I186" s="20" t="s">
        <v>174</v>
      </c>
      <c r="J186" s="110" t="s">
        <v>183</v>
      </c>
      <c r="K186" s="20" t="s">
        <v>174</v>
      </c>
      <c r="L186" s="18"/>
      <c r="M186" s="122"/>
      <c r="N186" s="100"/>
      <c r="O186" s="7"/>
      <c r="P186" s="7"/>
      <c r="Q186" s="7"/>
      <c r="R186" s="7"/>
      <c r="S186" s="7"/>
      <c r="T186" s="7"/>
      <c r="U186" s="7"/>
      <c r="V186" s="7"/>
      <c r="W186" s="7"/>
      <c r="X186" s="7"/>
      <c r="Y186" s="7"/>
      <c r="Z186" s="7"/>
    </row>
    <row r="187" spans="1:26" ht="15.75">
      <c r="A187" s="27"/>
      <c r="B187" s="67" t="s">
        <v>136</v>
      </c>
      <c r="C187" s="123"/>
      <c r="D187" s="67"/>
      <c r="E187" s="123"/>
      <c r="F187" s="28"/>
      <c r="G187" s="123"/>
      <c r="H187" s="67">
        <v>44420</v>
      </c>
      <c r="I187" s="123">
        <f>H187/$H$192</f>
        <v>0.5929940727292144</v>
      </c>
      <c r="J187" s="66">
        <v>223017</v>
      </c>
      <c r="K187" s="124">
        <f>J187/$J$192</f>
        <v>0.6111310543262314</v>
      </c>
      <c r="L187" s="108"/>
      <c r="M187" s="116"/>
      <c r="N187" s="100"/>
      <c r="O187" s="7"/>
      <c r="P187" s="7"/>
      <c r="Q187" s="7"/>
      <c r="R187" s="7"/>
      <c r="S187" s="7"/>
      <c r="T187" s="7"/>
      <c r="U187" s="7"/>
      <c r="V187" s="7"/>
      <c r="W187" s="7"/>
      <c r="X187" s="7"/>
      <c r="Y187" s="7"/>
      <c r="Z187" s="7"/>
    </row>
    <row r="188" spans="1:26" ht="15.75">
      <c r="A188" s="27"/>
      <c r="B188" s="67" t="s">
        <v>137</v>
      </c>
      <c r="C188" s="123"/>
      <c r="D188" s="67"/>
      <c r="E188" s="123"/>
      <c r="F188" s="28"/>
      <c r="G188" s="125"/>
      <c r="H188" s="67">
        <v>4104</v>
      </c>
      <c r="I188" s="123">
        <f>H188/$H$192</f>
        <v>0.05478720563891707</v>
      </c>
      <c r="J188" s="66">
        <v>23634</v>
      </c>
      <c r="K188" s="124">
        <f>J188/$J$192</f>
        <v>0.06476399260121943</v>
      </c>
      <c r="L188" s="108"/>
      <c r="M188" s="116"/>
      <c r="N188" s="100"/>
      <c r="O188" s="7"/>
      <c r="P188" s="7"/>
      <c r="Q188" s="7"/>
      <c r="R188" s="7"/>
      <c r="S188" s="7"/>
      <c r="T188" s="7"/>
      <c r="U188" s="7"/>
      <c r="V188" s="7"/>
      <c r="W188" s="7"/>
      <c r="X188" s="7"/>
      <c r="Y188" s="7"/>
      <c r="Z188" s="7"/>
    </row>
    <row r="189" spans="1:26" ht="15.75">
      <c r="A189" s="27"/>
      <c r="B189" s="67" t="s">
        <v>138</v>
      </c>
      <c r="C189" s="123"/>
      <c r="D189" s="67"/>
      <c r="E189" s="123"/>
      <c r="F189" s="28"/>
      <c r="G189" s="125"/>
      <c r="H189" s="67">
        <v>1687</v>
      </c>
      <c r="I189" s="123">
        <f>H189/$H$192</f>
        <v>0.02252095904309286</v>
      </c>
      <c r="J189" s="66">
        <v>7163</v>
      </c>
      <c r="K189" s="124">
        <f>J189/$J$192</f>
        <v>0.019628690826882237</v>
      </c>
      <c r="L189" s="108"/>
      <c r="M189" s="116"/>
      <c r="N189" s="100"/>
      <c r="O189" s="7"/>
      <c r="P189" s="7"/>
      <c r="Q189" s="7"/>
      <c r="R189" s="7"/>
      <c r="S189" s="7"/>
      <c r="T189" s="7"/>
      <c r="U189" s="7"/>
      <c r="V189" s="7"/>
      <c r="W189" s="7"/>
      <c r="X189" s="7"/>
      <c r="Y189" s="7"/>
      <c r="Z189" s="7"/>
    </row>
    <row r="190" spans="1:26" ht="15.75">
      <c r="A190" s="27"/>
      <c r="B190" s="67" t="s">
        <v>139</v>
      </c>
      <c r="C190" s="123"/>
      <c r="D190" s="67"/>
      <c r="E190" s="123"/>
      <c r="F190" s="28"/>
      <c r="G190" s="125"/>
      <c r="H190" s="67">
        <f>1515+23182</f>
        <v>24697</v>
      </c>
      <c r="I190" s="123">
        <f>H190/$H$192</f>
        <v>0.3296977625887756</v>
      </c>
      <c r="J190" s="66">
        <f>5443+105668</f>
        <v>111111</v>
      </c>
      <c r="K190" s="124">
        <f>J190/$J$192</f>
        <v>0.30447626224566693</v>
      </c>
      <c r="L190" s="108"/>
      <c r="M190" s="116"/>
      <c r="N190" s="100"/>
      <c r="O190" s="7"/>
      <c r="P190" s="7"/>
      <c r="Q190" s="7"/>
      <c r="R190" s="7"/>
      <c r="S190" s="7"/>
      <c r="T190" s="7"/>
      <c r="U190" s="7"/>
      <c r="V190" s="7"/>
      <c r="W190" s="7"/>
      <c r="X190" s="7"/>
      <c r="Y190" s="7"/>
      <c r="Z190" s="7"/>
    </row>
    <row r="191" spans="1:26" ht="15.75">
      <c r="A191" s="27"/>
      <c r="B191" s="67" t="s">
        <v>140</v>
      </c>
      <c r="C191" s="126"/>
      <c r="D191" s="113"/>
      <c r="E191" s="126"/>
      <c r="F191" s="28"/>
      <c r="G191" s="126"/>
      <c r="H191" s="113"/>
      <c r="I191" s="126"/>
      <c r="J191" s="66">
        <f>L57</f>
        <v>0</v>
      </c>
      <c r="K191" s="124">
        <f>J191/$J$192</f>
        <v>0</v>
      </c>
      <c r="L191" s="108"/>
      <c r="M191" s="116"/>
      <c r="N191" s="100"/>
      <c r="O191" s="7"/>
      <c r="P191" s="7"/>
      <c r="Q191" s="7"/>
      <c r="R191" s="7"/>
      <c r="S191" s="7"/>
      <c r="T191" s="7"/>
      <c r="U191" s="7"/>
      <c r="V191" s="7"/>
      <c r="W191" s="7"/>
      <c r="X191" s="7"/>
      <c r="Y191" s="7"/>
      <c r="Z191" s="7"/>
    </row>
    <row r="192" spans="1:26" ht="15.75">
      <c r="A192" s="27"/>
      <c r="B192" s="28"/>
      <c r="C192" s="28"/>
      <c r="D192" s="35"/>
      <c r="E192" s="28"/>
      <c r="F192" s="28"/>
      <c r="G192" s="28"/>
      <c r="H192" s="65">
        <f>SUM(H187:H190)</f>
        <v>74908</v>
      </c>
      <c r="I192" s="124">
        <f>SUM(I187:I190)</f>
        <v>0.9999999999999999</v>
      </c>
      <c r="J192" s="66">
        <f>SUM(J187:J191)</f>
        <v>364925</v>
      </c>
      <c r="K192" s="124">
        <f>SUM(K187:K191)</f>
        <v>1</v>
      </c>
      <c r="L192" s="108"/>
      <c r="M192" s="28"/>
      <c r="N192" s="100"/>
      <c r="O192" s="7"/>
      <c r="P192" s="7"/>
      <c r="Q192" s="7"/>
      <c r="R192" s="7"/>
      <c r="S192" s="7"/>
      <c r="T192" s="7"/>
      <c r="U192" s="7"/>
      <c r="V192" s="7"/>
      <c r="W192" s="7"/>
      <c r="X192" s="7"/>
      <c r="Y192" s="7"/>
      <c r="Z192" s="7"/>
    </row>
    <row r="193" spans="1:26" ht="15.75">
      <c r="A193" s="27"/>
      <c r="B193" s="28"/>
      <c r="C193" s="28"/>
      <c r="D193" s="35"/>
      <c r="E193" s="28"/>
      <c r="F193" s="28"/>
      <c r="G193" s="28"/>
      <c r="H193" s="65"/>
      <c r="I193" s="124"/>
      <c r="J193" s="66"/>
      <c r="K193" s="124"/>
      <c r="L193" s="108"/>
      <c r="M193" s="28"/>
      <c r="N193" s="100"/>
      <c r="O193" s="7"/>
      <c r="P193" s="7"/>
      <c r="Q193" s="7"/>
      <c r="R193" s="7"/>
      <c r="S193" s="7"/>
      <c r="T193" s="7"/>
      <c r="U193" s="7"/>
      <c r="V193" s="7"/>
      <c r="W193" s="7"/>
      <c r="X193" s="7"/>
      <c r="Y193" s="7"/>
      <c r="Z193" s="7"/>
    </row>
    <row r="194" spans="1:26" ht="15.75">
      <c r="A194" s="8"/>
      <c r="B194" s="10"/>
      <c r="C194" s="10"/>
      <c r="D194" s="21"/>
      <c r="E194" s="10"/>
      <c r="F194" s="10"/>
      <c r="G194" s="10"/>
      <c r="H194" s="68"/>
      <c r="I194" s="127"/>
      <c r="J194" s="128"/>
      <c r="K194" s="127"/>
      <c r="L194" s="93"/>
      <c r="M194" s="10"/>
      <c r="N194" s="100"/>
      <c r="O194" s="7"/>
      <c r="P194" s="7"/>
      <c r="Q194" s="7"/>
      <c r="R194" s="7"/>
      <c r="S194" s="7"/>
      <c r="T194" s="7"/>
      <c r="U194" s="7"/>
      <c r="V194" s="7"/>
      <c r="W194" s="7"/>
      <c r="X194" s="7"/>
      <c r="Y194" s="7"/>
      <c r="Z194" s="7"/>
    </row>
    <row r="195" spans="1:26" ht="15.75">
      <c r="A195" s="129"/>
      <c r="B195" s="17" t="s">
        <v>141</v>
      </c>
      <c r="C195" s="130"/>
      <c r="D195" s="20" t="s">
        <v>154</v>
      </c>
      <c r="E195" s="18"/>
      <c r="F195" s="17" t="s">
        <v>163</v>
      </c>
      <c r="G195" s="131"/>
      <c r="H195" s="131"/>
      <c r="I195" s="131"/>
      <c r="J195" s="132"/>
      <c r="K195" s="15"/>
      <c r="L195" s="15"/>
      <c r="M195" s="15"/>
      <c r="N195" s="133"/>
      <c r="O195" s="134"/>
      <c r="P195" s="134"/>
      <c r="Q195" s="134"/>
      <c r="R195" s="134"/>
      <c r="S195" s="7"/>
      <c r="T195" s="7"/>
      <c r="U195" s="7"/>
      <c r="V195" s="7"/>
      <c r="W195" s="7"/>
      <c r="X195" s="7"/>
      <c r="Y195" s="7"/>
      <c r="Z195" s="7"/>
    </row>
    <row r="196" spans="1:26" ht="15.75">
      <c r="A196" s="129"/>
      <c r="B196" s="16" t="s">
        <v>142</v>
      </c>
      <c r="C196" s="135"/>
      <c r="D196" s="136" t="s">
        <v>155</v>
      </c>
      <c r="E196" s="16"/>
      <c r="F196" s="16" t="s">
        <v>164</v>
      </c>
      <c r="G196" s="135"/>
      <c r="H196" s="135"/>
      <c r="I196" s="15"/>
      <c r="J196" s="15"/>
      <c r="K196" s="15"/>
      <c r="L196" s="15"/>
      <c r="M196" s="15"/>
      <c r="N196" s="133"/>
      <c r="O196" s="134"/>
      <c r="P196" s="134"/>
      <c r="Q196" s="134"/>
      <c r="R196" s="134"/>
      <c r="S196" s="7"/>
      <c r="T196" s="7"/>
      <c r="U196" s="7"/>
      <c r="V196" s="7"/>
      <c r="W196" s="7"/>
      <c r="X196" s="7"/>
      <c r="Y196" s="7"/>
      <c r="Z196" s="7"/>
    </row>
    <row r="197" spans="1:26" ht="15.75">
      <c r="A197" s="129"/>
      <c r="B197" s="16" t="s">
        <v>143</v>
      </c>
      <c r="C197" s="135"/>
      <c r="D197" s="136" t="s">
        <v>156</v>
      </c>
      <c r="E197" s="16"/>
      <c r="F197" s="16" t="s">
        <v>165</v>
      </c>
      <c r="G197" s="135"/>
      <c r="H197" s="135"/>
      <c r="I197" s="15"/>
      <c r="J197" s="15"/>
      <c r="K197" s="15"/>
      <c r="L197" s="15"/>
      <c r="M197" s="15"/>
      <c r="N197" s="133"/>
      <c r="O197" s="134"/>
      <c r="P197" s="134"/>
      <c r="Q197" s="134"/>
      <c r="R197" s="134"/>
      <c r="S197" s="7"/>
      <c r="T197" s="7"/>
      <c r="U197" s="7"/>
      <c r="V197" s="7"/>
      <c r="W197" s="7"/>
      <c r="X197" s="7"/>
      <c r="Y197" s="7"/>
      <c r="Z197" s="7"/>
    </row>
    <row r="198" spans="1:26" ht="15">
      <c r="A198" s="129"/>
      <c r="B198" s="15"/>
      <c r="C198" s="15"/>
      <c r="D198" s="15"/>
      <c r="E198" s="15"/>
      <c r="F198" s="15"/>
      <c r="G198" s="15"/>
      <c r="H198" s="15"/>
      <c r="I198" s="15"/>
      <c r="J198" s="15"/>
      <c r="K198" s="15"/>
      <c r="L198" s="15"/>
      <c r="M198" s="15"/>
      <c r="N198" s="133"/>
      <c r="O198" s="134"/>
      <c r="P198" s="134"/>
      <c r="Q198" s="134"/>
      <c r="R198" s="134"/>
      <c r="S198" s="7"/>
      <c r="T198" s="7"/>
      <c r="U198" s="7"/>
      <c r="V198" s="7"/>
      <c r="W198" s="7"/>
      <c r="X198" s="7"/>
      <c r="Y198" s="7"/>
      <c r="Z198" s="7"/>
    </row>
    <row r="199" spans="1:26" ht="15">
      <c r="A199" s="137"/>
      <c r="B199" s="138"/>
      <c r="C199" s="138"/>
      <c r="D199" s="138"/>
      <c r="E199" s="138"/>
      <c r="F199" s="138"/>
      <c r="G199" s="138"/>
      <c r="H199" s="138"/>
      <c r="I199" s="138"/>
      <c r="J199" s="138"/>
      <c r="K199" s="138"/>
      <c r="L199" s="138"/>
      <c r="M199" s="138"/>
      <c r="N199" s="139"/>
      <c r="O199" s="140"/>
      <c r="P199" s="140"/>
      <c r="Q199" s="140"/>
      <c r="R199" s="140"/>
      <c r="S199" s="140"/>
      <c r="T199" s="140"/>
      <c r="U199" s="140"/>
      <c r="V199" s="140"/>
      <c r="W199" s="140"/>
      <c r="X199" s="140"/>
      <c r="Y199" s="140"/>
      <c r="Z199" s="140"/>
    </row>
    <row r="200" spans="1:26" ht="15">
      <c r="A200" s="141"/>
      <c r="B200" s="141"/>
      <c r="C200" s="141"/>
      <c r="D200" s="141"/>
      <c r="E200" s="141"/>
      <c r="F200" s="141"/>
      <c r="G200" s="141"/>
      <c r="H200" s="141"/>
      <c r="I200" s="141"/>
      <c r="J200" s="141"/>
      <c r="K200" s="141"/>
      <c r="L200" s="141"/>
      <c r="M200" s="141"/>
      <c r="N200" s="140"/>
      <c r="O200" s="140"/>
      <c r="P200" s="140"/>
      <c r="Q200" s="140"/>
      <c r="R200" s="140"/>
      <c r="S200" s="140"/>
      <c r="T200" s="140"/>
      <c r="U200" s="140"/>
      <c r="V200" s="140"/>
      <c r="W200" s="140"/>
      <c r="X200" s="140"/>
      <c r="Y200" s="140"/>
      <c r="Z200" s="140"/>
    </row>
  </sheetData>
  <printOptions/>
  <pageMargins left="0.25" right="0.41388888888888886" top="0.25" bottom="0.34375" header="0" footer="0"/>
  <pageSetup orientation="landscape" paperSize="9" scale="63"/>
  <headerFooter alignWithMargins="0">
    <oddFooter>&amp;LFFP3 INVESTOR REPORT QRT END SEPTEMBER 2001
</oddFooter>
  </headerFooter>
  <rowBreaks count="3" manualBreakCount="3">
    <brk id="44" min="104" max="158" man="1"/>
    <brk id="65534" max="0" man="1"/>
    <brk id="0" min="4" max="21752" man="1"/>
  </rowBreaks>
</worksheet>
</file>

<file path=xl/worksheets/sheet5.xml><?xml version="1.0" encoding="utf-8"?>
<worksheet xmlns="http://schemas.openxmlformats.org/spreadsheetml/2006/main" xmlns:r="http://schemas.openxmlformats.org/officeDocument/2006/relationships">
  <dimension ref="A1:Z200"/>
  <sheetViews>
    <sheetView showOutlineSymbols="0" zoomScale="87" zoomScaleNormal="87" workbookViewId="0" topLeftCell="I1">
      <selection activeCell="L15" sqref="L15"/>
    </sheetView>
  </sheetViews>
  <sheetFormatPr defaultColWidth="8.88671875" defaultRowHeight="15"/>
  <cols>
    <col min="1" max="1" width="3.6640625" style="1" customWidth="1"/>
    <col min="2" max="2" width="49.6640625" style="1" customWidth="1"/>
    <col min="3" max="3" width="12.6640625" style="1" customWidth="1"/>
    <col min="4" max="4" width="14.6640625" style="1" customWidth="1"/>
    <col min="5" max="5" width="4.6640625" style="1" customWidth="1"/>
    <col min="6" max="6" width="14.6640625" style="1" customWidth="1"/>
    <col min="7" max="7" width="4.6640625" style="1" customWidth="1"/>
    <col min="8" max="8" width="13.6640625" style="1" customWidth="1"/>
    <col min="9" max="9" width="6.6640625" style="1" customWidth="1"/>
    <col min="10" max="10" width="13.6640625" style="1" customWidth="1"/>
    <col min="11" max="11" width="6.6640625" style="1" customWidth="1"/>
    <col min="12" max="12" width="12.6640625" style="1" customWidth="1"/>
    <col min="13" max="13" width="23.4453125" style="1" customWidth="1"/>
    <col min="14" max="16384" width="9.6640625" style="1" customWidth="1"/>
  </cols>
  <sheetData>
    <row r="1" spans="1:26" ht="20.25">
      <c r="A1" s="2"/>
      <c r="B1" s="3" t="s">
        <v>0</v>
      </c>
      <c r="C1" s="4"/>
      <c r="D1" s="5"/>
      <c r="E1" s="5"/>
      <c r="F1" s="5"/>
      <c r="G1" s="5"/>
      <c r="H1" s="5"/>
      <c r="I1" s="5"/>
      <c r="J1" s="5"/>
      <c r="K1" s="5"/>
      <c r="L1" s="5"/>
      <c r="M1" s="5"/>
      <c r="N1" s="6"/>
      <c r="O1" s="7"/>
      <c r="P1" s="7"/>
      <c r="Q1" s="7"/>
      <c r="R1" s="7"/>
      <c r="S1" s="7"/>
      <c r="T1" s="7"/>
      <c r="U1" s="7"/>
      <c r="V1" s="7"/>
      <c r="W1" s="7"/>
      <c r="X1" s="7"/>
      <c r="Y1" s="7"/>
      <c r="Z1" s="7"/>
    </row>
    <row r="2" spans="1:26" ht="15.75">
      <c r="A2" s="8"/>
      <c r="B2" s="9"/>
      <c r="C2" s="9"/>
      <c r="D2" s="10"/>
      <c r="E2" s="10"/>
      <c r="F2" s="10"/>
      <c r="G2" s="10"/>
      <c r="H2" s="10"/>
      <c r="I2" s="10"/>
      <c r="J2" s="10"/>
      <c r="K2" s="10"/>
      <c r="L2" s="10"/>
      <c r="M2" s="10"/>
      <c r="N2" s="6"/>
      <c r="O2" s="7"/>
      <c r="P2" s="7"/>
      <c r="Q2" s="7"/>
      <c r="R2" s="7"/>
      <c r="S2" s="7"/>
      <c r="T2" s="7"/>
      <c r="U2" s="7"/>
      <c r="V2" s="7"/>
      <c r="W2" s="7"/>
      <c r="X2" s="7"/>
      <c r="Y2" s="7"/>
      <c r="Z2" s="7"/>
    </row>
    <row r="3" spans="1:26" ht="15.75">
      <c r="A3" s="11"/>
      <c r="B3" s="12" t="s">
        <v>1</v>
      </c>
      <c r="C3" s="10"/>
      <c r="D3" s="10"/>
      <c r="E3" s="10"/>
      <c r="F3" s="10"/>
      <c r="G3" s="10"/>
      <c r="H3" s="10"/>
      <c r="I3" s="10"/>
      <c r="J3" s="10"/>
      <c r="K3" s="10"/>
      <c r="L3" s="10"/>
      <c r="M3" s="10"/>
      <c r="N3" s="6"/>
      <c r="O3" s="7"/>
      <c r="P3" s="7"/>
      <c r="Q3" s="7"/>
      <c r="R3" s="7"/>
      <c r="S3" s="7"/>
      <c r="T3" s="7"/>
      <c r="U3" s="7"/>
      <c r="V3" s="7"/>
      <c r="W3" s="7"/>
      <c r="X3" s="7"/>
      <c r="Y3" s="7"/>
      <c r="Z3" s="7"/>
    </row>
    <row r="4" spans="1:26" ht="15.75">
      <c r="A4" s="8"/>
      <c r="B4" s="9"/>
      <c r="C4" s="9"/>
      <c r="D4" s="10"/>
      <c r="E4" s="10"/>
      <c r="F4" s="10"/>
      <c r="G4" s="10"/>
      <c r="H4" s="10"/>
      <c r="I4" s="10"/>
      <c r="J4" s="10"/>
      <c r="K4" s="10"/>
      <c r="L4" s="10"/>
      <c r="M4" s="10"/>
      <c r="N4" s="6"/>
      <c r="O4" s="7"/>
      <c r="P4" s="7"/>
      <c r="Q4" s="7"/>
      <c r="R4" s="7"/>
      <c r="S4" s="7"/>
      <c r="T4" s="7"/>
      <c r="U4" s="7"/>
      <c r="V4" s="7"/>
      <c r="W4" s="7"/>
      <c r="X4" s="7"/>
      <c r="Y4" s="7"/>
      <c r="Z4" s="7"/>
    </row>
    <row r="5" spans="1:26" ht="15.75">
      <c r="A5" s="8"/>
      <c r="B5" s="13" t="s">
        <v>2</v>
      </c>
      <c r="C5" s="14"/>
      <c r="D5" s="10"/>
      <c r="E5" s="10"/>
      <c r="F5" s="10"/>
      <c r="G5" s="10"/>
      <c r="H5" s="10"/>
      <c r="I5" s="10"/>
      <c r="J5" s="10"/>
      <c r="K5" s="10"/>
      <c r="L5" s="10"/>
      <c r="M5" s="10"/>
      <c r="N5" s="6"/>
      <c r="O5" s="7"/>
      <c r="P5" s="7"/>
      <c r="Q5" s="7"/>
      <c r="R5" s="7"/>
      <c r="S5" s="7"/>
      <c r="T5" s="7"/>
      <c r="U5" s="7"/>
      <c r="V5" s="7"/>
      <c r="W5" s="7"/>
      <c r="X5" s="7"/>
      <c r="Y5" s="7"/>
      <c r="Z5" s="7"/>
    </row>
    <row r="6" spans="1:26" ht="15.75">
      <c r="A6" s="8"/>
      <c r="B6" s="13" t="s">
        <v>3</v>
      </c>
      <c r="C6" s="14"/>
      <c r="D6" s="10"/>
      <c r="E6" s="10"/>
      <c r="F6" s="10"/>
      <c r="G6" s="10"/>
      <c r="H6" s="10"/>
      <c r="I6" s="10"/>
      <c r="J6" s="10"/>
      <c r="K6" s="10"/>
      <c r="L6" s="10"/>
      <c r="M6" s="10"/>
      <c r="N6" s="6"/>
      <c r="O6" s="7"/>
      <c r="P6" s="7"/>
      <c r="Q6" s="7"/>
      <c r="R6" s="7"/>
      <c r="S6" s="7"/>
      <c r="T6" s="7"/>
      <c r="U6" s="7"/>
      <c r="V6" s="7"/>
      <c r="W6" s="7"/>
      <c r="X6" s="7"/>
      <c r="Y6" s="7"/>
      <c r="Z6" s="7"/>
    </row>
    <row r="7" spans="1:26" ht="15.75">
      <c r="A7" s="8"/>
      <c r="B7" s="13" t="s">
        <v>4</v>
      </c>
      <c r="C7" s="14"/>
      <c r="D7" s="10"/>
      <c r="E7" s="10"/>
      <c r="F7" s="10"/>
      <c r="G7" s="10"/>
      <c r="H7" s="10"/>
      <c r="I7" s="10"/>
      <c r="J7" s="10"/>
      <c r="K7" s="10"/>
      <c r="L7" s="10"/>
      <c r="M7" s="10"/>
      <c r="N7" s="6"/>
      <c r="O7" s="7"/>
      <c r="P7" s="7"/>
      <c r="Q7" s="7"/>
      <c r="R7" s="7"/>
      <c r="S7" s="7"/>
      <c r="T7" s="7"/>
      <c r="U7" s="7"/>
      <c r="V7" s="7"/>
      <c r="W7" s="7"/>
      <c r="X7" s="7"/>
      <c r="Y7" s="7"/>
      <c r="Z7" s="7"/>
    </row>
    <row r="8" spans="1:26" ht="15.75">
      <c r="A8" s="8"/>
      <c r="B8" s="15"/>
      <c r="C8" s="14"/>
      <c r="D8" s="10"/>
      <c r="E8" s="10"/>
      <c r="F8" s="10"/>
      <c r="G8" s="10"/>
      <c r="H8" s="10"/>
      <c r="I8" s="10"/>
      <c r="J8" s="10"/>
      <c r="K8" s="10"/>
      <c r="L8" s="10"/>
      <c r="M8" s="10"/>
      <c r="N8" s="6"/>
      <c r="O8" s="7"/>
      <c r="P8" s="7"/>
      <c r="Q8" s="7"/>
      <c r="R8" s="7"/>
      <c r="S8" s="7"/>
      <c r="T8" s="7"/>
      <c r="U8" s="7"/>
      <c r="V8" s="7"/>
      <c r="W8" s="7"/>
      <c r="X8" s="7"/>
      <c r="Y8" s="7"/>
      <c r="Z8" s="7"/>
    </row>
    <row r="9" spans="1:26" ht="15.75">
      <c r="A9" s="8"/>
      <c r="B9" s="14"/>
      <c r="C9" s="14"/>
      <c r="D9" s="16"/>
      <c r="E9" s="16"/>
      <c r="F9" s="10"/>
      <c r="G9" s="10"/>
      <c r="H9" s="10"/>
      <c r="I9" s="10"/>
      <c r="J9" s="10"/>
      <c r="K9" s="10"/>
      <c r="L9" s="10"/>
      <c r="M9" s="10"/>
      <c r="N9" s="6"/>
      <c r="O9" s="7"/>
      <c r="P9" s="7"/>
      <c r="Q9" s="7"/>
      <c r="R9" s="7"/>
      <c r="S9" s="7"/>
      <c r="T9" s="7"/>
      <c r="U9" s="7"/>
      <c r="V9" s="7"/>
      <c r="W9" s="7"/>
      <c r="X9" s="7"/>
      <c r="Y9" s="7"/>
      <c r="Z9" s="7"/>
    </row>
    <row r="10" spans="1:26" ht="15.75">
      <c r="A10" s="8"/>
      <c r="B10" s="16" t="s">
        <v>5</v>
      </c>
      <c r="C10" s="16"/>
      <c r="D10" s="10"/>
      <c r="E10" s="10"/>
      <c r="F10" s="10"/>
      <c r="G10" s="10"/>
      <c r="H10" s="10"/>
      <c r="I10" s="10"/>
      <c r="J10" s="10"/>
      <c r="K10" s="10"/>
      <c r="L10" s="10"/>
      <c r="M10" s="10"/>
      <c r="N10" s="6"/>
      <c r="O10" s="7"/>
      <c r="P10" s="7"/>
      <c r="Q10" s="7"/>
      <c r="R10" s="7"/>
      <c r="S10" s="7"/>
      <c r="T10" s="7"/>
      <c r="U10" s="7"/>
      <c r="V10" s="7"/>
      <c r="W10" s="7"/>
      <c r="X10" s="7"/>
      <c r="Y10" s="7"/>
      <c r="Z10" s="7"/>
    </row>
    <row r="11" spans="1:26" ht="15.75">
      <c r="A11" s="8"/>
      <c r="B11" s="16"/>
      <c r="C11" s="16"/>
      <c r="D11" s="10"/>
      <c r="E11" s="10"/>
      <c r="F11" s="10"/>
      <c r="G11" s="10"/>
      <c r="H11" s="10"/>
      <c r="I11" s="10"/>
      <c r="J11" s="10"/>
      <c r="K11" s="10"/>
      <c r="L11" s="10"/>
      <c r="M11" s="10"/>
      <c r="N11" s="6"/>
      <c r="O11" s="7"/>
      <c r="P11" s="7"/>
      <c r="Q11" s="7"/>
      <c r="R11" s="7"/>
      <c r="S11" s="7"/>
      <c r="T11" s="7"/>
      <c r="U11" s="7"/>
      <c r="V11" s="7"/>
      <c r="W11" s="7"/>
      <c r="X11" s="7"/>
      <c r="Y11" s="7"/>
      <c r="Z11" s="7"/>
    </row>
    <row r="12" spans="1:26" ht="15.75">
      <c r="A12" s="2"/>
      <c r="B12" s="5"/>
      <c r="C12" s="5"/>
      <c r="D12" s="5"/>
      <c r="E12" s="5"/>
      <c r="F12" s="5"/>
      <c r="G12" s="5"/>
      <c r="H12" s="5"/>
      <c r="I12" s="5"/>
      <c r="J12" s="5"/>
      <c r="K12" s="5"/>
      <c r="L12" s="5"/>
      <c r="M12" s="5"/>
      <c r="N12" s="6"/>
      <c r="O12" s="7"/>
      <c r="P12" s="7"/>
      <c r="Q12" s="7"/>
      <c r="R12" s="7"/>
      <c r="S12" s="7"/>
      <c r="T12" s="7"/>
      <c r="U12" s="7"/>
      <c r="V12" s="7"/>
      <c r="W12" s="7"/>
      <c r="X12" s="7"/>
      <c r="Y12" s="7"/>
      <c r="Z12" s="7"/>
    </row>
    <row r="13" spans="1:26" ht="15.75">
      <c r="A13" s="8"/>
      <c r="B13" s="17" t="s">
        <v>6</v>
      </c>
      <c r="C13" s="17"/>
      <c r="D13" s="18"/>
      <c r="E13" s="18"/>
      <c r="F13" s="18"/>
      <c r="G13" s="18"/>
      <c r="H13" s="18"/>
      <c r="I13" s="18"/>
      <c r="J13" s="18"/>
      <c r="K13" s="18"/>
      <c r="L13" s="19" t="s">
        <v>185</v>
      </c>
      <c r="M13" s="10"/>
      <c r="N13" s="6"/>
      <c r="O13" s="7"/>
      <c r="P13" s="7"/>
      <c r="Q13" s="7"/>
      <c r="R13" s="7"/>
      <c r="S13" s="7"/>
      <c r="T13" s="7"/>
      <c r="U13" s="7"/>
      <c r="V13" s="7"/>
      <c r="W13" s="7"/>
      <c r="X13" s="7"/>
      <c r="Y13" s="7"/>
      <c r="Z13" s="7"/>
    </row>
    <row r="14" spans="1:26" ht="15.75">
      <c r="A14" s="8"/>
      <c r="B14" s="17" t="s">
        <v>7</v>
      </c>
      <c r="C14" s="17"/>
      <c r="D14" s="18"/>
      <c r="E14" s="18"/>
      <c r="F14" s="18"/>
      <c r="G14" s="18"/>
      <c r="H14" s="18"/>
      <c r="I14" s="18"/>
      <c r="J14" s="18"/>
      <c r="K14" s="18"/>
      <c r="L14" s="20" t="s">
        <v>186</v>
      </c>
      <c r="M14" s="10"/>
      <c r="N14" s="6"/>
      <c r="O14" s="7"/>
      <c r="P14" s="7"/>
      <c r="Q14" s="7"/>
      <c r="R14" s="7"/>
      <c r="S14" s="7"/>
      <c r="T14" s="7"/>
      <c r="U14" s="7"/>
      <c r="V14" s="7"/>
      <c r="W14" s="7"/>
      <c r="X14" s="7"/>
      <c r="Y14" s="7"/>
      <c r="Z14" s="7"/>
    </row>
    <row r="15" spans="1:26" ht="15.75">
      <c r="A15" s="8"/>
      <c r="B15" s="17" t="s">
        <v>8</v>
      </c>
      <c r="C15" s="17"/>
      <c r="D15" s="18"/>
      <c r="E15" s="18"/>
      <c r="F15" s="18"/>
      <c r="G15" s="18"/>
      <c r="H15" s="18"/>
      <c r="I15" s="18"/>
      <c r="J15" s="18"/>
      <c r="K15" s="18"/>
      <c r="L15" s="20" t="s">
        <v>203</v>
      </c>
      <c r="M15" s="10"/>
      <c r="N15" s="6"/>
      <c r="O15" s="7"/>
      <c r="P15" s="7"/>
      <c r="Q15" s="7"/>
      <c r="R15" s="7"/>
      <c r="S15" s="7"/>
      <c r="T15" s="7"/>
      <c r="U15" s="7"/>
      <c r="V15" s="7"/>
      <c r="W15" s="7"/>
      <c r="X15" s="7"/>
      <c r="Y15" s="7"/>
      <c r="Z15" s="7"/>
    </row>
    <row r="16" spans="1:26" ht="15.75">
      <c r="A16" s="8"/>
      <c r="B16" s="10"/>
      <c r="C16" s="10"/>
      <c r="D16" s="10"/>
      <c r="E16" s="10"/>
      <c r="F16" s="10"/>
      <c r="G16" s="10"/>
      <c r="H16" s="10"/>
      <c r="I16" s="10"/>
      <c r="J16" s="10"/>
      <c r="K16" s="10"/>
      <c r="L16" s="21"/>
      <c r="M16" s="10"/>
      <c r="N16" s="6"/>
      <c r="O16" s="7"/>
      <c r="P16" s="7"/>
      <c r="Q16" s="7"/>
      <c r="R16" s="7"/>
      <c r="S16" s="7"/>
      <c r="T16" s="7"/>
      <c r="U16" s="7"/>
      <c r="V16" s="7"/>
      <c r="W16" s="7"/>
      <c r="X16" s="7"/>
      <c r="Y16" s="7"/>
      <c r="Z16" s="7"/>
    </row>
    <row r="17" spans="1:26" ht="15.75">
      <c r="A17" s="8"/>
      <c r="B17" s="22" t="s">
        <v>9</v>
      </c>
      <c r="C17" s="10"/>
      <c r="D17" s="10"/>
      <c r="E17" s="10"/>
      <c r="F17" s="10"/>
      <c r="G17" s="10"/>
      <c r="H17" s="10"/>
      <c r="I17" s="10"/>
      <c r="J17" s="21"/>
      <c r="K17" s="10"/>
      <c r="L17" s="15"/>
      <c r="M17" s="10"/>
      <c r="N17" s="6"/>
      <c r="O17" s="7"/>
      <c r="P17" s="7"/>
      <c r="Q17" s="7"/>
      <c r="R17" s="7"/>
      <c r="S17" s="7"/>
      <c r="T17" s="7"/>
      <c r="U17" s="7"/>
      <c r="V17" s="7"/>
      <c r="W17" s="7"/>
      <c r="X17" s="7"/>
      <c r="Y17" s="7"/>
      <c r="Z17" s="7"/>
    </row>
    <row r="18" spans="1:26" ht="15.75">
      <c r="A18" s="8"/>
      <c r="B18" s="10"/>
      <c r="C18" s="10"/>
      <c r="D18" s="10"/>
      <c r="E18" s="10"/>
      <c r="F18" s="10"/>
      <c r="G18" s="10"/>
      <c r="H18" s="10"/>
      <c r="I18" s="10"/>
      <c r="J18" s="10"/>
      <c r="K18" s="10"/>
      <c r="L18" s="23"/>
      <c r="M18" s="10"/>
      <c r="N18" s="6"/>
      <c r="O18" s="7"/>
      <c r="P18" s="7"/>
      <c r="Q18" s="7"/>
      <c r="R18" s="7"/>
      <c r="S18" s="7"/>
      <c r="T18" s="7"/>
      <c r="U18" s="7"/>
      <c r="V18" s="7"/>
      <c r="W18" s="7"/>
      <c r="X18" s="7"/>
      <c r="Y18" s="7"/>
      <c r="Z18" s="7"/>
    </row>
    <row r="19" spans="1:26" ht="15.75">
      <c r="A19" s="8"/>
      <c r="B19" s="10"/>
      <c r="C19" s="24" t="s">
        <v>144</v>
      </c>
      <c r="D19" s="25" t="s">
        <v>147</v>
      </c>
      <c r="E19" s="25"/>
      <c r="F19" s="25" t="s">
        <v>157</v>
      </c>
      <c r="G19" s="25"/>
      <c r="H19" s="25" t="s">
        <v>166</v>
      </c>
      <c r="I19" s="25"/>
      <c r="J19" s="26"/>
      <c r="K19" s="15"/>
      <c r="L19" s="15"/>
      <c r="M19" s="10"/>
      <c r="N19" s="6"/>
      <c r="O19" s="7"/>
      <c r="P19" s="7"/>
      <c r="Q19" s="7"/>
      <c r="R19" s="7"/>
      <c r="S19" s="7"/>
      <c r="T19" s="7"/>
      <c r="U19" s="7"/>
      <c r="V19" s="7"/>
      <c r="W19" s="7"/>
      <c r="X19" s="7"/>
      <c r="Y19" s="7"/>
      <c r="Z19" s="7"/>
    </row>
    <row r="20" spans="1:26" ht="15.75">
      <c r="A20" s="27"/>
      <c r="B20" s="28" t="s">
        <v>10</v>
      </c>
      <c r="C20" s="29" t="s">
        <v>145</v>
      </c>
      <c r="D20" s="30" t="s">
        <v>148</v>
      </c>
      <c r="E20" s="30"/>
      <c r="F20" s="30" t="s">
        <v>158</v>
      </c>
      <c r="G20" s="30"/>
      <c r="H20" s="30" t="s">
        <v>167</v>
      </c>
      <c r="I20" s="30"/>
      <c r="J20" s="30"/>
      <c r="K20" s="31"/>
      <c r="L20" s="31"/>
      <c r="M20" s="28"/>
      <c r="N20" s="6"/>
      <c r="O20" s="7"/>
      <c r="P20" s="7"/>
      <c r="Q20" s="7"/>
      <c r="R20" s="7"/>
      <c r="S20" s="7"/>
      <c r="T20" s="7"/>
      <c r="U20" s="7"/>
      <c r="V20" s="7"/>
      <c r="W20" s="7"/>
      <c r="X20" s="7"/>
      <c r="Y20" s="7"/>
      <c r="Z20" s="7"/>
    </row>
    <row r="21" spans="1:26" ht="15.75">
      <c r="A21" s="27"/>
      <c r="B21" s="32" t="s">
        <v>11</v>
      </c>
      <c r="C21" s="32"/>
      <c r="D21" s="33" t="s">
        <v>148</v>
      </c>
      <c r="E21" s="33"/>
      <c r="F21" s="33" t="s">
        <v>158</v>
      </c>
      <c r="G21" s="33"/>
      <c r="H21" s="33" t="s">
        <v>167</v>
      </c>
      <c r="I21" s="33"/>
      <c r="J21" s="33"/>
      <c r="K21" s="34"/>
      <c r="L21" s="31"/>
      <c r="M21" s="28"/>
      <c r="N21" s="6"/>
      <c r="O21" s="7"/>
      <c r="P21" s="7"/>
      <c r="Q21" s="7"/>
      <c r="R21" s="7"/>
      <c r="S21" s="7"/>
      <c r="T21" s="7"/>
      <c r="U21" s="7"/>
      <c r="V21" s="7"/>
      <c r="W21" s="7"/>
      <c r="X21" s="7"/>
      <c r="Y21" s="7"/>
      <c r="Z21" s="7"/>
    </row>
    <row r="22" spans="1:26" ht="15.75">
      <c r="A22" s="27"/>
      <c r="B22" s="28" t="s">
        <v>12</v>
      </c>
      <c r="C22" s="28"/>
      <c r="D22" s="35" t="s">
        <v>149</v>
      </c>
      <c r="E22" s="30"/>
      <c r="F22" s="35" t="s">
        <v>159</v>
      </c>
      <c r="G22" s="30"/>
      <c r="H22" s="35" t="s">
        <v>168</v>
      </c>
      <c r="I22" s="30"/>
      <c r="J22" s="35"/>
      <c r="K22" s="31"/>
      <c r="L22" s="31"/>
      <c r="M22" s="28"/>
      <c r="N22" s="6"/>
      <c r="O22" s="7"/>
      <c r="P22" s="7"/>
      <c r="Q22" s="7"/>
      <c r="R22" s="7"/>
      <c r="S22" s="7"/>
      <c r="T22" s="7"/>
      <c r="U22" s="7"/>
      <c r="V22" s="7"/>
      <c r="W22" s="7"/>
      <c r="X22" s="7"/>
      <c r="Y22" s="7"/>
      <c r="Z22" s="7"/>
    </row>
    <row r="23" spans="1:26" ht="15.75">
      <c r="A23" s="27"/>
      <c r="B23" s="28"/>
      <c r="C23" s="28"/>
      <c r="D23" s="28"/>
      <c r="E23" s="30"/>
      <c r="F23" s="30"/>
      <c r="G23" s="30"/>
      <c r="H23" s="30"/>
      <c r="I23" s="30"/>
      <c r="J23" s="30"/>
      <c r="K23" s="31"/>
      <c r="L23" s="31"/>
      <c r="M23" s="28"/>
      <c r="N23" s="6"/>
      <c r="O23" s="7"/>
      <c r="P23" s="7"/>
      <c r="Q23" s="7"/>
      <c r="R23" s="7"/>
      <c r="S23" s="7"/>
      <c r="T23" s="7"/>
      <c r="U23" s="7"/>
      <c r="V23" s="7"/>
      <c r="W23" s="7"/>
      <c r="X23" s="7"/>
      <c r="Y23" s="7"/>
      <c r="Z23" s="7"/>
    </row>
    <row r="24" spans="1:26" ht="15.75">
      <c r="A24" s="27"/>
      <c r="B24" s="28" t="s">
        <v>13</v>
      </c>
      <c r="C24" s="28"/>
      <c r="D24" s="36">
        <v>210000</v>
      </c>
      <c r="E24" s="37"/>
      <c r="F24" s="36">
        <v>70000</v>
      </c>
      <c r="G24" s="36"/>
      <c r="H24" s="36">
        <v>20000</v>
      </c>
      <c r="I24" s="36"/>
      <c r="J24" s="36"/>
      <c r="K24" s="38"/>
      <c r="L24" s="36">
        <f>J24+H24+F24+D24</f>
        <v>300000</v>
      </c>
      <c r="M24" s="39"/>
      <c r="N24" s="6"/>
      <c r="O24" s="7"/>
      <c r="P24" s="7"/>
      <c r="Q24" s="7"/>
      <c r="R24" s="7"/>
      <c r="S24" s="7"/>
      <c r="T24" s="7"/>
      <c r="U24" s="7"/>
      <c r="V24" s="7"/>
      <c r="W24" s="7"/>
      <c r="X24" s="7"/>
      <c r="Y24" s="7"/>
      <c r="Z24" s="7"/>
    </row>
    <row r="25" spans="1:26" ht="15.75">
      <c r="A25" s="27"/>
      <c r="B25" s="28" t="s">
        <v>14</v>
      </c>
      <c r="C25" s="40">
        <f>L24/L25</f>
        <v>1</v>
      </c>
      <c r="D25" s="36">
        <v>210000</v>
      </c>
      <c r="E25" s="37"/>
      <c r="F25" s="36">
        <v>70000</v>
      </c>
      <c r="G25" s="36"/>
      <c r="H25" s="36">
        <v>20000</v>
      </c>
      <c r="I25" s="41"/>
      <c r="J25" s="36"/>
      <c r="K25" s="38"/>
      <c r="L25" s="36">
        <f>J25+H25+F25+D25</f>
        <v>300000</v>
      </c>
      <c r="M25" s="39"/>
      <c r="N25" s="6"/>
      <c r="O25" s="7"/>
      <c r="P25" s="7"/>
      <c r="Q25" s="7"/>
      <c r="R25" s="7"/>
      <c r="S25" s="7"/>
      <c r="T25" s="7"/>
      <c r="U25" s="7"/>
      <c r="V25" s="7"/>
      <c r="W25" s="7"/>
      <c r="X25" s="7"/>
      <c r="Y25" s="7"/>
      <c r="Z25" s="7"/>
    </row>
    <row r="26" spans="1:26" ht="15.75">
      <c r="A26" s="42"/>
      <c r="B26" s="32" t="s">
        <v>15</v>
      </c>
      <c r="C26" s="43">
        <f>L25/L26</f>
        <v>1</v>
      </c>
      <c r="D26" s="44">
        <v>210000</v>
      </c>
      <c r="E26" s="45"/>
      <c r="F26" s="44">
        <v>70000</v>
      </c>
      <c r="G26" s="44"/>
      <c r="H26" s="44">
        <v>20000</v>
      </c>
      <c r="I26" s="44"/>
      <c r="J26" s="44"/>
      <c r="K26" s="46"/>
      <c r="L26" s="44">
        <f>J26+H26+F26+D26</f>
        <v>300000</v>
      </c>
      <c r="M26" s="28"/>
      <c r="N26" s="6"/>
      <c r="O26" s="7"/>
      <c r="P26" s="7"/>
      <c r="Q26" s="7"/>
      <c r="R26" s="7"/>
      <c r="S26" s="7"/>
      <c r="T26" s="7"/>
      <c r="U26" s="7"/>
      <c r="V26" s="7"/>
      <c r="W26" s="7"/>
      <c r="X26" s="7"/>
      <c r="Y26" s="7"/>
      <c r="Z26" s="7"/>
    </row>
    <row r="27" spans="1:26" ht="15.75">
      <c r="A27" s="27"/>
      <c r="B27" s="28" t="s">
        <v>16</v>
      </c>
      <c r="C27" s="47"/>
      <c r="D27" s="35" t="s">
        <v>150</v>
      </c>
      <c r="E27" s="28"/>
      <c r="F27" s="35" t="s">
        <v>160</v>
      </c>
      <c r="G27" s="35"/>
      <c r="H27" s="35" t="s">
        <v>169</v>
      </c>
      <c r="I27" s="35"/>
      <c r="J27" s="35"/>
      <c r="K27" s="31"/>
      <c r="L27" s="31"/>
      <c r="M27" s="28"/>
      <c r="N27" s="6"/>
      <c r="O27" s="7"/>
      <c r="P27" s="7"/>
      <c r="Q27" s="7"/>
      <c r="R27" s="7"/>
      <c r="S27" s="7"/>
      <c r="T27" s="7"/>
      <c r="U27" s="7"/>
      <c r="V27" s="7"/>
      <c r="W27" s="7"/>
      <c r="X27" s="7"/>
      <c r="Y27" s="7"/>
      <c r="Z27" s="7"/>
    </row>
    <row r="28" spans="1:26" ht="15.75">
      <c r="A28" s="27"/>
      <c r="B28" s="28" t="s">
        <v>17</v>
      </c>
      <c r="C28" s="47"/>
      <c r="D28" s="48">
        <v>0.0645125</v>
      </c>
      <c r="E28" s="49"/>
      <c r="F28" s="48">
        <v>0.0680125</v>
      </c>
      <c r="G28" s="48"/>
      <c r="H28" s="48">
        <v>0.0755125</v>
      </c>
      <c r="I28" s="50"/>
      <c r="J28" s="48"/>
      <c r="K28" s="31"/>
      <c r="L28" s="50">
        <f>SUMPRODUCT(D28:J28,D26:J26)/L26</f>
        <v>0.0660625</v>
      </c>
      <c r="M28" s="28"/>
      <c r="N28" s="6"/>
      <c r="O28" s="7"/>
      <c r="P28" s="7"/>
      <c r="Q28" s="7"/>
      <c r="R28" s="7"/>
      <c r="S28" s="7"/>
      <c r="T28" s="7"/>
      <c r="U28" s="7"/>
      <c r="V28" s="7"/>
      <c r="W28" s="7"/>
      <c r="X28" s="7"/>
      <c r="Y28" s="7"/>
      <c r="Z28" s="7"/>
    </row>
    <row r="29" spans="1:26" ht="15.75">
      <c r="A29" s="27"/>
      <c r="B29" s="28" t="s">
        <v>18</v>
      </c>
      <c r="C29" s="47"/>
      <c r="D29" s="48">
        <v>0.0627844</v>
      </c>
      <c r="E29" s="49"/>
      <c r="F29" s="48">
        <v>0.0662844</v>
      </c>
      <c r="G29" s="48"/>
      <c r="H29" s="48">
        <v>0.0737844</v>
      </c>
      <c r="I29" s="50"/>
      <c r="J29" s="48"/>
      <c r="K29" s="31"/>
      <c r="L29" s="31"/>
      <c r="M29" s="28"/>
      <c r="N29" s="6"/>
      <c r="O29" s="7"/>
      <c r="P29" s="7"/>
      <c r="Q29" s="7"/>
      <c r="R29" s="7"/>
      <c r="S29" s="7"/>
      <c r="T29" s="7"/>
      <c r="U29" s="7"/>
      <c r="V29" s="7"/>
      <c r="W29" s="7"/>
      <c r="X29" s="7"/>
      <c r="Y29" s="7"/>
      <c r="Z29" s="7"/>
    </row>
    <row r="30" spans="1:26" ht="15.75">
      <c r="A30" s="27"/>
      <c r="B30" s="28" t="s">
        <v>19</v>
      </c>
      <c r="C30" s="47"/>
      <c r="D30" s="35" t="s">
        <v>151</v>
      </c>
      <c r="E30" s="28"/>
      <c r="F30" s="35" t="s">
        <v>151</v>
      </c>
      <c r="G30" s="35"/>
      <c r="H30" s="35" t="s">
        <v>151</v>
      </c>
      <c r="I30" s="35"/>
      <c r="J30" s="35"/>
      <c r="K30" s="31"/>
      <c r="L30" s="31"/>
      <c r="M30" s="28"/>
      <c r="N30" s="6"/>
      <c r="O30" s="7"/>
      <c r="P30" s="7"/>
      <c r="Q30" s="7"/>
      <c r="R30" s="7"/>
      <c r="S30" s="7"/>
      <c r="T30" s="7"/>
      <c r="U30" s="7"/>
      <c r="V30" s="7"/>
      <c r="W30" s="7"/>
      <c r="X30" s="7"/>
      <c r="Y30" s="7"/>
      <c r="Z30" s="7"/>
    </row>
    <row r="31" spans="1:26" ht="15.75">
      <c r="A31" s="27"/>
      <c r="B31" s="28" t="s">
        <v>20</v>
      </c>
      <c r="C31" s="28"/>
      <c r="D31" s="51">
        <v>1643</v>
      </c>
      <c r="E31" s="28"/>
      <c r="F31" s="51">
        <v>1643</v>
      </c>
      <c r="G31" s="51"/>
      <c r="H31" s="51">
        <v>1643</v>
      </c>
      <c r="I31" s="35"/>
      <c r="J31" s="35"/>
      <c r="K31" s="31"/>
      <c r="L31" s="31"/>
      <c r="M31" s="28"/>
      <c r="N31" s="6"/>
      <c r="O31" s="7"/>
      <c r="P31" s="7"/>
      <c r="Q31" s="7"/>
      <c r="R31" s="7"/>
      <c r="S31" s="7"/>
      <c r="T31" s="7"/>
      <c r="U31" s="7"/>
      <c r="V31" s="7"/>
      <c r="W31" s="7"/>
      <c r="X31" s="7"/>
      <c r="Y31" s="7"/>
      <c r="Z31" s="7"/>
    </row>
    <row r="32" spans="1:26" ht="15.75">
      <c r="A32" s="27"/>
      <c r="B32" s="28" t="s">
        <v>21</v>
      </c>
      <c r="C32" s="28"/>
      <c r="D32" s="35" t="s">
        <v>152</v>
      </c>
      <c r="E32" s="28"/>
      <c r="F32" s="35" t="s">
        <v>161</v>
      </c>
      <c r="G32" s="35"/>
      <c r="H32" s="35" t="s">
        <v>170</v>
      </c>
      <c r="I32" s="35"/>
      <c r="J32" s="35"/>
      <c r="K32" s="31"/>
      <c r="L32" s="31"/>
      <c r="M32" s="28"/>
      <c r="N32" s="6"/>
      <c r="O32" s="7"/>
      <c r="P32" s="7"/>
      <c r="Q32" s="7"/>
      <c r="R32" s="7"/>
      <c r="S32" s="7"/>
      <c r="T32" s="7"/>
      <c r="U32" s="7"/>
      <c r="V32" s="7"/>
      <c r="W32" s="7"/>
      <c r="X32" s="7"/>
      <c r="Y32" s="7"/>
      <c r="Z32" s="7"/>
    </row>
    <row r="33" spans="1:26" ht="15.75">
      <c r="A33" s="27"/>
      <c r="B33" s="28"/>
      <c r="C33" s="28"/>
      <c r="D33" s="52"/>
      <c r="E33" s="52"/>
      <c r="F33" s="28"/>
      <c r="G33" s="52"/>
      <c r="H33" s="52"/>
      <c r="I33" s="52"/>
      <c r="J33" s="52"/>
      <c r="K33" s="52"/>
      <c r="L33" s="52"/>
      <c r="M33" s="28"/>
      <c r="N33" s="6"/>
      <c r="O33" s="7"/>
      <c r="P33" s="7"/>
      <c r="Q33" s="7"/>
      <c r="R33" s="7"/>
      <c r="S33" s="7"/>
      <c r="T33" s="7"/>
      <c r="U33" s="7"/>
      <c r="V33" s="7"/>
      <c r="W33" s="7"/>
      <c r="X33" s="7"/>
      <c r="Y33" s="7"/>
      <c r="Z33" s="7"/>
    </row>
    <row r="34" spans="1:26" ht="15.75">
      <c r="A34" s="27"/>
      <c r="B34" s="28" t="s">
        <v>22</v>
      </c>
      <c r="C34" s="28"/>
      <c r="D34" s="28"/>
      <c r="E34" s="28"/>
      <c r="F34" s="28"/>
      <c r="G34" s="28"/>
      <c r="H34" s="28"/>
      <c r="I34" s="28"/>
      <c r="J34" s="28"/>
      <c r="K34" s="28"/>
      <c r="L34" s="50">
        <f>(H24+F24)/(D24)</f>
        <v>0.42857142857142855</v>
      </c>
      <c r="M34" s="28"/>
      <c r="N34" s="6"/>
      <c r="O34" s="7"/>
      <c r="P34" s="7"/>
      <c r="Q34" s="7"/>
      <c r="R34" s="7"/>
      <c r="S34" s="7"/>
      <c r="T34" s="7"/>
      <c r="U34" s="7"/>
      <c r="V34" s="7"/>
      <c r="W34" s="7"/>
      <c r="X34" s="7"/>
      <c r="Y34" s="7"/>
      <c r="Z34" s="7"/>
    </row>
    <row r="35" spans="1:26" ht="15.75">
      <c r="A35" s="27"/>
      <c r="B35" s="28" t="s">
        <v>23</v>
      </c>
      <c r="C35" s="28"/>
      <c r="D35" s="28"/>
      <c r="E35" s="28"/>
      <c r="F35" s="28"/>
      <c r="G35" s="28"/>
      <c r="H35" s="28"/>
      <c r="I35" s="28"/>
      <c r="J35" s="28"/>
      <c r="K35" s="28"/>
      <c r="L35" s="50">
        <f>(H26+F26)/(D26)</f>
        <v>0.42857142857142855</v>
      </c>
      <c r="M35" s="28"/>
      <c r="N35" s="6"/>
      <c r="O35" s="7"/>
      <c r="P35" s="7"/>
      <c r="Q35" s="7"/>
      <c r="R35" s="7"/>
      <c r="S35" s="7"/>
      <c r="T35" s="7"/>
      <c r="U35" s="7"/>
      <c r="V35" s="7"/>
      <c r="W35" s="7"/>
      <c r="X35" s="7"/>
      <c r="Y35" s="7"/>
      <c r="Z35" s="7"/>
    </row>
    <row r="36" spans="1:26" ht="15.75">
      <c r="A36" s="27"/>
      <c r="B36" s="28" t="s">
        <v>24</v>
      </c>
      <c r="C36" s="28"/>
      <c r="D36" s="28"/>
      <c r="E36" s="28"/>
      <c r="F36" s="28"/>
      <c r="G36" s="28"/>
      <c r="H36" s="28"/>
      <c r="I36" s="28"/>
      <c r="J36" s="35" t="s">
        <v>147</v>
      </c>
      <c r="K36" s="35" t="s">
        <v>184</v>
      </c>
      <c r="L36" s="36">
        <v>60000</v>
      </c>
      <c r="M36" s="28"/>
      <c r="N36" s="6"/>
      <c r="O36" s="7"/>
      <c r="P36" s="7"/>
      <c r="Q36" s="7"/>
      <c r="R36" s="7"/>
      <c r="S36" s="7"/>
      <c r="T36" s="7"/>
      <c r="U36" s="7"/>
      <c r="V36" s="7"/>
      <c r="W36" s="7"/>
      <c r="X36" s="7"/>
      <c r="Y36" s="7"/>
      <c r="Z36" s="7"/>
    </row>
    <row r="37" spans="1:26" ht="15.75">
      <c r="A37" s="27"/>
      <c r="B37" s="28"/>
      <c r="C37" s="28"/>
      <c r="D37" s="28"/>
      <c r="E37" s="28"/>
      <c r="F37" s="28"/>
      <c r="G37" s="28"/>
      <c r="H37" s="28"/>
      <c r="I37" s="28"/>
      <c r="J37" s="28"/>
      <c r="K37" s="28"/>
      <c r="L37" s="53"/>
      <c r="M37" s="28"/>
      <c r="N37" s="6"/>
      <c r="O37" s="7"/>
      <c r="P37" s="7"/>
      <c r="Q37" s="7"/>
      <c r="R37" s="7"/>
      <c r="S37" s="7"/>
      <c r="T37" s="7"/>
      <c r="U37" s="7"/>
      <c r="V37" s="7"/>
      <c r="W37" s="7"/>
      <c r="X37" s="7"/>
      <c r="Y37" s="7"/>
      <c r="Z37" s="7"/>
    </row>
    <row r="38" spans="1:26" ht="15.75">
      <c r="A38" s="27"/>
      <c r="B38" s="28" t="s">
        <v>25</v>
      </c>
      <c r="C38" s="28"/>
      <c r="D38" s="28"/>
      <c r="E38" s="28"/>
      <c r="F38" s="28"/>
      <c r="G38" s="28"/>
      <c r="H38" s="28"/>
      <c r="I38" s="28"/>
      <c r="J38" s="35"/>
      <c r="K38" s="35"/>
      <c r="L38" s="35" t="s">
        <v>187</v>
      </c>
      <c r="M38" s="28"/>
      <c r="N38" s="6"/>
      <c r="O38" s="7"/>
      <c r="P38" s="7"/>
      <c r="Q38" s="7"/>
      <c r="R38" s="7"/>
      <c r="S38" s="7"/>
      <c r="T38" s="7"/>
      <c r="U38" s="7"/>
      <c r="V38" s="7"/>
      <c r="W38" s="7"/>
      <c r="X38" s="7"/>
      <c r="Y38" s="7"/>
      <c r="Z38" s="7"/>
    </row>
    <row r="39" spans="1:26" ht="15.75">
      <c r="A39" s="42"/>
      <c r="B39" s="32" t="s">
        <v>26</v>
      </c>
      <c r="C39" s="32"/>
      <c r="D39" s="32"/>
      <c r="E39" s="32"/>
      <c r="F39" s="32"/>
      <c r="G39" s="32"/>
      <c r="H39" s="32"/>
      <c r="I39" s="32"/>
      <c r="J39" s="54"/>
      <c r="K39" s="54"/>
      <c r="L39" s="55">
        <v>36707</v>
      </c>
      <c r="M39" s="32"/>
      <c r="N39" s="6"/>
      <c r="O39" s="7"/>
      <c r="P39" s="7"/>
      <c r="Q39" s="7"/>
      <c r="R39" s="7"/>
      <c r="S39" s="7"/>
      <c r="T39" s="7"/>
      <c r="U39" s="7"/>
      <c r="V39" s="7"/>
      <c r="W39" s="7"/>
      <c r="X39" s="7"/>
      <c r="Y39" s="7"/>
      <c r="Z39" s="7"/>
    </row>
    <row r="40" spans="1:26" ht="15.75">
      <c r="A40" s="27"/>
      <c r="B40" s="28" t="s">
        <v>27</v>
      </c>
      <c r="C40" s="28"/>
      <c r="D40" s="28"/>
      <c r="E40" s="28"/>
      <c r="F40" s="28"/>
      <c r="G40" s="28"/>
      <c r="H40" s="31"/>
      <c r="I40" s="28">
        <f>L40-J40+1</f>
        <v>92</v>
      </c>
      <c r="J40" s="56">
        <v>36524</v>
      </c>
      <c r="K40" s="57"/>
      <c r="L40" s="56">
        <v>36615</v>
      </c>
      <c r="M40" s="28"/>
      <c r="N40" s="6"/>
      <c r="O40" s="7"/>
      <c r="P40" s="7"/>
      <c r="Q40" s="7"/>
      <c r="R40" s="7"/>
      <c r="S40" s="7"/>
      <c r="T40" s="7"/>
      <c r="U40" s="7"/>
      <c r="V40" s="7"/>
      <c r="W40" s="7"/>
      <c r="X40" s="7"/>
      <c r="Y40" s="7"/>
      <c r="Z40" s="7"/>
    </row>
    <row r="41" spans="1:26" ht="15.75">
      <c r="A41" s="27"/>
      <c r="B41" s="28" t="s">
        <v>28</v>
      </c>
      <c r="C41" s="28"/>
      <c r="D41" s="28"/>
      <c r="E41" s="28"/>
      <c r="F41" s="28"/>
      <c r="G41" s="28"/>
      <c r="H41" s="31"/>
      <c r="I41" s="28">
        <f>L41-J41+1</f>
        <v>91</v>
      </c>
      <c r="J41" s="56">
        <v>36616</v>
      </c>
      <c r="K41" s="57"/>
      <c r="L41" s="56">
        <v>36706</v>
      </c>
      <c r="M41" s="28"/>
      <c r="N41" s="6"/>
      <c r="O41" s="7"/>
      <c r="P41" s="7"/>
      <c r="Q41" s="7"/>
      <c r="R41" s="7"/>
      <c r="S41" s="7"/>
      <c r="T41" s="7"/>
      <c r="U41" s="7"/>
      <c r="V41" s="7"/>
      <c r="W41" s="7"/>
      <c r="X41" s="7"/>
      <c r="Y41" s="7"/>
      <c r="Z41" s="7"/>
    </row>
    <row r="42" spans="1:26" ht="15.75">
      <c r="A42" s="27"/>
      <c r="B42" s="28" t="s">
        <v>29</v>
      </c>
      <c r="C42" s="28"/>
      <c r="D42" s="28"/>
      <c r="E42" s="28"/>
      <c r="F42" s="28"/>
      <c r="G42" s="28"/>
      <c r="H42" s="28"/>
      <c r="I42" s="28"/>
      <c r="J42" s="56"/>
      <c r="K42" s="57"/>
      <c r="L42" s="56" t="s">
        <v>202</v>
      </c>
      <c r="M42" s="28"/>
      <c r="N42" s="6"/>
      <c r="O42" s="7"/>
      <c r="P42" s="7"/>
      <c r="Q42" s="7"/>
      <c r="R42" s="7"/>
      <c r="S42" s="7"/>
      <c r="T42" s="7"/>
      <c r="U42" s="7"/>
      <c r="V42" s="7"/>
      <c r="W42" s="7"/>
      <c r="X42" s="7"/>
      <c r="Y42" s="7"/>
      <c r="Z42" s="7"/>
    </row>
    <row r="43" spans="1:26" ht="15.75">
      <c r="A43" s="27"/>
      <c r="B43" s="28" t="s">
        <v>30</v>
      </c>
      <c r="C43" s="28"/>
      <c r="D43" s="28"/>
      <c r="E43" s="28"/>
      <c r="F43" s="28"/>
      <c r="G43" s="28"/>
      <c r="H43" s="28"/>
      <c r="I43" s="28"/>
      <c r="J43" s="56"/>
      <c r="K43" s="57"/>
      <c r="L43" s="56">
        <v>36698</v>
      </c>
      <c r="M43" s="28"/>
      <c r="N43" s="6"/>
      <c r="O43" s="7"/>
      <c r="P43" s="7"/>
      <c r="Q43" s="7"/>
      <c r="R43" s="7"/>
      <c r="S43" s="7"/>
      <c r="T43" s="7"/>
      <c r="U43" s="7"/>
      <c r="V43" s="7"/>
      <c r="W43" s="7"/>
      <c r="X43" s="7"/>
      <c r="Y43" s="7"/>
      <c r="Z43" s="7"/>
    </row>
    <row r="44" spans="1:26" ht="15.75">
      <c r="A44" s="27"/>
      <c r="B44" s="28"/>
      <c r="C44" s="28"/>
      <c r="D44" s="28"/>
      <c r="E44" s="28"/>
      <c r="F44" s="28"/>
      <c r="G44" s="28"/>
      <c r="H44" s="28"/>
      <c r="I44" s="28"/>
      <c r="J44" s="28"/>
      <c r="K44" s="28"/>
      <c r="L44" s="58"/>
      <c r="M44" s="28"/>
      <c r="N44" s="6"/>
      <c r="O44" s="7"/>
      <c r="P44" s="7"/>
      <c r="Q44" s="7"/>
      <c r="R44" s="7"/>
      <c r="S44" s="7"/>
      <c r="T44" s="7"/>
      <c r="U44" s="7"/>
      <c r="V44" s="7"/>
      <c r="W44" s="7"/>
      <c r="X44" s="7"/>
      <c r="Y44" s="7"/>
      <c r="Z44" s="7"/>
    </row>
    <row r="45" spans="1:26" ht="15.75">
      <c r="A45" s="2"/>
      <c r="B45" s="5"/>
      <c r="C45" s="5"/>
      <c r="D45" s="5"/>
      <c r="E45" s="5"/>
      <c r="F45" s="5"/>
      <c r="G45" s="5"/>
      <c r="H45" s="5"/>
      <c r="I45" s="5"/>
      <c r="J45" s="5"/>
      <c r="K45" s="5"/>
      <c r="L45" s="59"/>
      <c r="M45" s="5"/>
      <c r="N45" s="6"/>
      <c r="O45" s="7"/>
      <c r="P45" s="7"/>
      <c r="Q45" s="7"/>
      <c r="R45" s="7"/>
      <c r="S45" s="7"/>
      <c r="T45" s="7"/>
      <c r="U45" s="7"/>
      <c r="V45" s="7"/>
      <c r="W45" s="7"/>
      <c r="X45" s="7"/>
      <c r="Y45" s="7"/>
      <c r="Z45" s="7"/>
    </row>
    <row r="46" spans="1:26" ht="15.75">
      <c r="A46" s="8"/>
      <c r="B46" s="60" t="s">
        <v>31</v>
      </c>
      <c r="C46" s="16"/>
      <c r="D46" s="10"/>
      <c r="E46" s="10"/>
      <c r="F46" s="10"/>
      <c r="G46" s="10"/>
      <c r="H46" s="10"/>
      <c r="I46" s="10"/>
      <c r="J46" s="10"/>
      <c r="K46" s="10"/>
      <c r="L46" s="61"/>
      <c r="M46" s="10"/>
      <c r="N46" s="6"/>
      <c r="O46" s="7"/>
      <c r="P46" s="7"/>
      <c r="Q46" s="7"/>
      <c r="R46" s="7"/>
      <c r="S46" s="7"/>
      <c r="T46" s="7"/>
      <c r="U46" s="7"/>
      <c r="V46" s="7"/>
      <c r="W46" s="7"/>
      <c r="X46" s="7"/>
      <c r="Y46" s="7"/>
      <c r="Z46" s="7"/>
    </row>
    <row r="47" spans="1:26" ht="15.75">
      <c r="A47" s="8"/>
      <c r="B47" s="16"/>
      <c r="C47" s="16"/>
      <c r="D47" s="10"/>
      <c r="E47" s="10"/>
      <c r="F47" s="10"/>
      <c r="G47" s="10"/>
      <c r="H47" s="10"/>
      <c r="I47" s="10"/>
      <c r="J47" s="10"/>
      <c r="K47" s="10"/>
      <c r="L47" s="61"/>
      <c r="M47" s="10"/>
      <c r="N47" s="6"/>
      <c r="O47" s="7"/>
      <c r="P47" s="7"/>
      <c r="Q47" s="7"/>
      <c r="R47" s="7"/>
      <c r="S47" s="7"/>
      <c r="T47" s="7"/>
      <c r="U47" s="7"/>
      <c r="V47" s="7"/>
      <c r="W47" s="7"/>
      <c r="X47" s="7"/>
      <c r="Y47" s="7"/>
      <c r="Z47" s="7"/>
    </row>
    <row r="48" spans="1:26" ht="47.25">
      <c r="A48" s="8"/>
      <c r="B48" s="62" t="s">
        <v>32</v>
      </c>
      <c r="C48" s="63" t="s">
        <v>146</v>
      </c>
      <c r="D48" s="63" t="s">
        <v>153</v>
      </c>
      <c r="E48" s="63"/>
      <c r="F48" s="63" t="s">
        <v>162</v>
      </c>
      <c r="G48" s="63"/>
      <c r="H48" s="63" t="s">
        <v>171</v>
      </c>
      <c r="I48" s="63"/>
      <c r="J48" s="63" t="s">
        <v>175</v>
      </c>
      <c r="K48" s="63"/>
      <c r="L48" s="64" t="s">
        <v>190</v>
      </c>
      <c r="M48" s="12"/>
      <c r="N48" s="6"/>
      <c r="O48" s="7"/>
      <c r="P48" s="7"/>
      <c r="Q48" s="7"/>
      <c r="R48" s="7"/>
      <c r="S48" s="7"/>
      <c r="T48" s="7"/>
      <c r="U48" s="7"/>
      <c r="V48" s="7"/>
      <c r="W48" s="7"/>
      <c r="X48" s="7"/>
      <c r="Y48" s="7"/>
      <c r="Z48" s="7"/>
    </row>
    <row r="49" spans="1:26" ht="15.75">
      <c r="A49" s="27"/>
      <c r="B49" s="28" t="s">
        <v>33</v>
      </c>
      <c r="C49" s="65"/>
      <c r="D49" s="65"/>
      <c r="E49" s="65"/>
      <c r="F49" s="65"/>
      <c r="G49" s="65"/>
      <c r="H49" s="65"/>
      <c r="I49" s="65"/>
      <c r="J49" s="65"/>
      <c r="K49" s="65"/>
      <c r="L49" s="66">
        <f>D49-F49+H49-J49</f>
        <v>0</v>
      </c>
      <c r="M49" s="28"/>
      <c r="N49" s="6"/>
      <c r="O49" s="7"/>
      <c r="P49" s="7"/>
      <c r="Q49" s="7"/>
      <c r="R49" s="7"/>
      <c r="S49" s="7"/>
      <c r="T49" s="7"/>
      <c r="U49" s="7"/>
      <c r="V49" s="7"/>
      <c r="W49" s="7"/>
      <c r="X49" s="7"/>
      <c r="Y49" s="7"/>
      <c r="Z49" s="7"/>
    </row>
    <row r="50" spans="1:26" ht="15.75">
      <c r="A50" s="27"/>
      <c r="B50" s="28" t="s">
        <v>34</v>
      </c>
      <c r="C50" s="65"/>
      <c r="D50" s="65"/>
      <c r="E50" s="65"/>
      <c r="F50" s="65"/>
      <c r="G50" s="65"/>
      <c r="H50" s="65"/>
      <c r="I50" s="65"/>
      <c r="J50" s="65"/>
      <c r="K50" s="65"/>
      <c r="L50" s="66">
        <f>D50-F50</f>
        <v>0</v>
      </c>
      <c r="M50" s="28"/>
      <c r="N50" s="6"/>
      <c r="O50" s="7"/>
      <c r="P50" s="7"/>
      <c r="Q50" s="7"/>
      <c r="R50" s="7"/>
      <c r="S50" s="7"/>
      <c r="T50" s="7"/>
      <c r="U50" s="7"/>
      <c r="V50" s="7"/>
      <c r="W50" s="7"/>
      <c r="X50" s="7"/>
      <c r="Y50" s="7"/>
      <c r="Z50" s="7"/>
    </row>
    <row r="51" spans="1:26" ht="15.75">
      <c r="A51" s="27"/>
      <c r="B51" s="28"/>
      <c r="C51" s="65"/>
      <c r="D51" s="65"/>
      <c r="E51" s="65"/>
      <c r="F51" s="65"/>
      <c r="G51" s="65"/>
      <c r="H51" s="65"/>
      <c r="I51" s="65"/>
      <c r="J51" s="65"/>
      <c r="K51" s="65"/>
      <c r="L51" s="66"/>
      <c r="M51" s="28"/>
      <c r="N51" s="6"/>
      <c r="O51" s="7"/>
      <c r="P51" s="7"/>
      <c r="Q51" s="7"/>
      <c r="R51" s="7"/>
      <c r="S51" s="7"/>
      <c r="T51" s="7"/>
      <c r="U51" s="7"/>
      <c r="V51" s="7"/>
      <c r="W51" s="7"/>
      <c r="X51" s="7"/>
      <c r="Y51" s="7"/>
      <c r="Z51" s="7"/>
    </row>
    <row r="52" spans="1:26" ht="15.75">
      <c r="A52" s="27"/>
      <c r="B52" s="28" t="s">
        <v>35</v>
      </c>
      <c r="C52" s="65">
        <f>SUM(C49:C51)</f>
        <v>0</v>
      </c>
      <c r="D52" s="65">
        <f>SUM(D49:D51)</f>
        <v>0</v>
      </c>
      <c r="E52" s="65"/>
      <c r="F52" s="65">
        <f>SUM(F49:F51)</f>
        <v>0</v>
      </c>
      <c r="G52" s="65"/>
      <c r="H52" s="65">
        <f>SUM(H49:H51)</f>
        <v>0</v>
      </c>
      <c r="I52" s="65"/>
      <c r="J52" s="65">
        <f>SUM(J49:J51)</f>
        <v>0</v>
      </c>
      <c r="K52" s="65"/>
      <c r="L52" s="67">
        <f>SUM(L49:L51)</f>
        <v>0</v>
      </c>
      <c r="M52" s="28"/>
      <c r="N52" s="6"/>
      <c r="O52" s="7"/>
      <c r="P52" s="7"/>
      <c r="Q52" s="7"/>
      <c r="R52" s="7"/>
      <c r="S52" s="7"/>
      <c r="T52" s="7"/>
      <c r="U52" s="7"/>
      <c r="V52" s="7"/>
      <c r="W52" s="7"/>
      <c r="X52" s="7"/>
      <c r="Y52" s="7"/>
      <c r="Z52" s="7"/>
    </row>
    <row r="53" spans="1:26" ht="15.75">
      <c r="A53" s="27"/>
      <c r="B53" s="28"/>
      <c r="C53" s="65"/>
      <c r="D53" s="65"/>
      <c r="E53" s="65"/>
      <c r="F53" s="65"/>
      <c r="G53" s="65"/>
      <c r="H53" s="65"/>
      <c r="I53" s="65"/>
      <c r="J53" s="65"/>
      <c r="K53" s="65"/>
      <c r="L53" s="67"/>
      <c r="M53" s="28"/>
      <c r="N53" s="6"/>
      <c r="O53" s="7"/>
      <c r="P53" s="7"/>
      <c r="Q53" s="7"/>
      <c r="R53" s="7"/>
      <c r="S53" s="7"/>
      <c r="T53" s="7"/>
      <c r="U53" s="7"/>
      <c r="V53" s="7"/>
      <c r="W53" s="7"/>
      <c r="X53" s="7"/>
      <c r="Y53" s="7"/>
      <c r="Z53" s="7"/>
    </row>
    <row r="54" spans="1:26" ht="15.75">
      <c r="A54" s="8"/>
      <c r="B54" s="12" t="s">
        <v>36</v>
      </c>
      <c r="C54" s="68"/>
      <c r="D54" s="68"/>
      <c r="E54" s="68"/>
      <c r="F54" s="69"/>
      <c r="G54" s="68"/>
      <c r="H54" s="68"/>
      <c r="I54" s="68"/>
      <c r="J54" s="68"/>
      <c r="K54" s="68"/>
      <c r="L54" s="70"/>
      <c r="M54" s="10"/>
      <c r="N54" s="6"/>
      <c r="O54" s="7"/>
      <c r="P54" s="7"/>
      <c r="Q54" s="7"/>
      <c r="R54" s="7"/>
      <c r="S54" s="7"/>
      <c r="T54" s="7"/>
      <c r="U54" s="7"/>
      <c r="V54" s="7"/>
      <c r="W54" s="7"/>
      <c r="X54" s="7"/>
      <c r="Y54" s="7"/>
      <c r="Z54" s="7"/>
    </row>
    <row r="55" spans="1:26" ht="15.75">
      <c r="A55" s="8"/>
      <c r="B55" s="10"/>
      <c r="C55" s="68"/>
      <c r="D55" s="68"/>
      <c r="E55" s="68"/>
      <c r="F55" s="68"/>
      <c r="G55" s="68"/>
      <c r="H55" s="68"/>
      <c r="I55" s="68"/>
      <c r="J55" s="68"/>
      <c r="K55" s="68"/>
      <c r="L55" s="70"/>
      <c r="M55" s="10"/>
      <c r="N55" s="6"/>
      <c r="O55" s="7"/>
      <c r="P55" s="7"/>
      <c r="Q55" s="7"/>
      <c r="R55" s="7"/>
      <c r="S55" s="7"/>
      <c r="T55" s="7"/>
      <c r="U55" s="7"/>
      <c r="V55" s="7"/>
      <c r="W55" s="7"/>
      <c r="X55" s="7"/>
      <c r="Y55" s="7"/>
      <c r="Z55" s="7"/>
    </row>
    <row r="56" spans="1:26" ht="15.75">
      <c r="A56" s="27"/>
      <c r="B56" s="28" t="s">
        <v>33</v>
      </c>
      <c r="C56" s="65">
        <f>300887-C57</f>
        <v>300234</v>
      </c>
      <c r="D56" s="66">
        <v>364925</v>
      </c>
      <c r="E56" s="65"/>
      <c r="F56" s="65">
        <f>D56+H56-357393</f>
        <v>25704</v>
      </c>
      <c r="G56" s="65"/>
      <c r="H56" s="65">
        <v>18172</v>
      </c>
      <c r="I56" s="65"/>
      <c r="J56" s="65"/>
      <c r="K56" s="65"/>
      <c r="L56" s="66">
        <f>D56-F56+H56-J56</f>
        <v>357393</v>
      </c>
      <c r="M56" s="28"/>
      <c r="N56" s="6"/>
      <c r="O56" s="7"/>
      <c r="P56" s="7"/>
      <c r="Q56" s="7"/>
      <c r="R56" s="7"/>
      <c r="S56" s="7"/>
      <c r="T56" s="7"/>
      <c r="U56" s="7"/>
      <c r="V56" s="7"/>
      <c r="W56" s="7"/>
      <c r="X56" s="7"/>
      <c r="Y56" s="7"/>
      <c r="Z56" s="7"/>
    </row>
    <row r="57" spans="1:26" ht="15.75">
      <c r="A57" s="27"/>
      <c r="B57" s="28" t="s">
        <v>34</v>
      </c>
      <c r="C57" s="65">
        <v>653</v>
      </c>
      <c r="D57" s="66">
        <v>0</v>
      </c>
      <c r="E57" s="65"/>
      <c r="F57" s="65">
        <v>48</v>
      </c>
      <c r="G57" s="65"/>
      <c r="H57" s="65">
        <v>48</v>
      </c>
      <c r="I57" s="65"/>
      <c r="J57" s="65"/>
      <c r="K57" s="65"/>
      <c r="L57" s="66">
        <f>D57-F57+H57-J57</f>
        <v>0</v>
      </c>
      <c r="M57" s="28"/>
      <c r="N57" s="6"/>
      <c r="O57" s="7"/>
      <c r="P57" s="7"/>
      <c r="Q57" s="7"/>
      <c r="R57" s="7"/>
      <c r="S57" s="7"/>
      <c r="T57" s="7"/>
      <c r="U57" s="7"/>
      <c r="V57" s="7"/>
      <c r="W57" s="7"/>
      <c r="X57" s="7"/>
      <c r="Y57" s="7"/>
      <c r="Z57" s="7"/>
    </row>
    <row r="58" spans="1:26" ht="15.75">
      <c r="A58" s="27"/>
      <c r="B58" s="65"/>
      <c r="C58" s="65"/>
      <c r="D58" s="66"/>
      <c r="E58" s="65"/>
      <c r="F58" s="65"/>
      <c r="G58" s="65"/>
      <c r="H58" s="65"/>
      <c r="I58" s="65"/>
      <c r="J58" s="65"/>
      <c r="K58" s="65"/>
      <c r="L58" s="66"/>
      <c r="M58" s="28"/>
      <c r="N58" s="6"/>
      <c r="O58" s="7"/>
      <c r="P58" s="7"/>
      <c r="Q58" s="7"/>
      <c r="R58" s="7"/>
      <c r="S58" s="7"/>
      <c r="T58" s="7"/>
      <c r="U58" s="7"/>
      <c r="V58" s="7"/>
      <c r="W58" s="7"/>
      <c r="X58" s="7"/>
      <c r="Y58" s="7"/>
      <c r="Z58" s="7"/>
    </row>
    <row r="59" spans="1:26" ht="15.75">
      <c r="A59" s="27"/>
      <c r="B59" s="28" t="s">
        <v>35</v>
      </c>
      <c r="C59" s="65">
        <f>SUM(C56:C58)</f>
        <v>300887</v>
      </c>
      <c r="D59" s="65">
        <v>364925</v>
      </c>
      <c r="E59" s="65"/>
      <c r="F59" s="65">
        <f>SUM(F56:F58)</f>
        <v>25752</v>
      </c>
      <c r="G59" s="65"/>
      <c r="H59" s="65">
        <f>SUM(H56:H58)</f>
        <v>18220</v>
      </c>
      <c r="I59" s="65"/>
      <c r="J59" s="65">
        <f>SUM(J56:J58)</f>
        <v>0</v>
      </c>
      <c r="K59" s="65"/>
      <c r="L59" s="65">
        <f>SUM(L56:L58)</f>
        <v>357393</v>
      </c>
      <c r="M59" s="28"/>
      <c r="N59" s="71"/>
      <c r="O59" s="7"/>
      <c r="P59" s="7"/>
      <c r="Q59" s="7"/>
      <c r="R59" s="7"/>
      <c r="S59" s="7"/>
      <c r="T59" s="7"/>
      <c r="U59" s="7"/>
      <c r="V59" s="7"/>
      <c r="W59" s="7"/>
      <c r="X59" s="7"/>
      <c r="Y59" s="7"/>
      <c r="Z59" s="7"/>
    </row>
    <row r="60" spans="1:26" ht="15.75">
      <c r="A60" s="27"/>
      <c r="B60" s="28"/>
      <c r="C60" s="65"/>
      <c r="D60" s="67"/>
      <c r="E60" s="65"/>
      <c r="F60" s="65"/>
      <c r="G60" s="65"/>
      <c r="H60" s="65"/>
      <c r="I60" s="65"/>
      <c r="J60" s="65"/>
      <c r="K60" s="65"/>
      <c r="L60" s="67"/>
      <c r="M60" s="28"/>
      <c r="N60" s="71"/>
      <c r="O60" s="7"/>
      <c r="P60" s="7"/>
      <c r="Q60" s="7"/>
      <c r="R60" s="7"/>
      <c r="S60" s="7"/>
      <c r="T60" s="7"/>
      <c r="U60" s="7"/>
      <c r="V60" s="7"/>
      <c r="W60" s="7"/>
      <c r="X60" s="7"/>
      <c r="Y60" s="7"/>
      <c r="Z60" s="7"/>
    </row>
    <row r="61" spans="1:26" ht="15.75">
      <c r="A61" s="27"/>
      <c r="B61" s="28" t="s">
        <v>37</v>
      </c>
      <c r="C61" s="65">
        <f>-31685-6493-1315</f>
        <v>-39493</v>
      </c>
      <c r="D61" s="65">
        <v>-38178</v>
      </c>
      <c r="E61" s="65"/>
      <c r="F61" s="65"/>
      <c r="G61" s="65"/>
      <c r="H61" s="65"/>
      <c r="I61" s="65"/>
      <c r="J61" s="65"/>
      <c r="K61" s="65"/>
      <c r="L61" s="65">
        <f>D61+F61</f>
        <v>-38178</v>
      </c>
      <c r="M61" s="28"/>
      <c r="N61" s="71"/>
      <c r="O61" s="7"/>
      <c r="P61" s="7"/>
      <c r="Q61" s="7"/>
      <c r="R61" s="7"/>
      <c r="S61" s="7"/>
      <c r="T61" s="7"/>
      <c r="U61" s="7"/>
      <c r="V61" s="7"/>
      <c r="W61" s="7"/>
      <c r="X61" s="7"/>
      <c r="Y61" s="7"/>
      <c r="Z61" s="7"/>
    </row>
    <row r="62" spans="1:26" ht="15.75">
      <c r="A62" s="27"/>
      <c r="B62" s="28" t="s">
        <v>38</v>
      </c>
      <c r="C62" s="65">
        <v>0</v>
      </c>
      <c r="D62" s="67">
        <v>0</v>
      </c>
      <c r="E62" s="65"/>
      <c r="F62" s="65"/>
      <c r="G62" s="65"/>
      <c r="H62" s="65"/>
      <c r="I62" s="65"/>
      <c r="J62" s="65"/>
      <c r="K62" s="65"/>
      <c r="L62" s="67">
        <v>0</v>
      </c>
      <c r="M62" s="28"/>
      <c r="N62" s="71"/>
      <c r="O62" s="7"/>
      <c r="P62" s="7"/>
      <c r="Q62" s="7"/>
      <c r="R62" s="7"/>
      <c r="S62" s="7"/>
      <c r="T62" s="7"/>
      <c r="U62" s="7"/>
      <c r="V62" s="7"/>
      <c r="W62" s="7"/>
      <c r="X62" s="7"/>
      <c r="Y62" s="7"/>
      <c r="Z62" s="7"/>
    </row>
    <row r="63" spans="1:26" ht="15.75">
      <c r="A63" s="27"/>
      <c r="B63" s="28" t="s">
        <v>39</v>
      </c>
      <c r="C63" s="65">
        <v>37429</v>
      </c>
      <c r="D63" s="67">
        <v>27296</v>
      </c>
      <c r="E63" s="65"/>
      <c r="F63" s="65">
        <f>F59</f>
        <v>25752</v>
      </c>
      <c r="G63" s="65"/>
      <c r="H63" s="65">
        <f>-H59</f>
        <v>-18220</v>
      </c>
      <c r="I63" s="65"/>
      <c r="J63" s="65"/>
      <c r="K63" s="65"/>
      <c r="L63" s="67">
        <f>J102</f>
        <v>34378</v>
      </c>
      <c r="M63" s="28"/>
      <c r="N63" s="71"/>
      <c r="O63" s="7"/>
      <c r="P63" s="7"/>
      <c r="Q63" s="7"/>
      <c r="R63" s="7"/>
      <c r="S63" s="7"/>
      <c r="T63" s="7"/>
      <c r="U63" s="7"/>
      <c r="V63" s="7"/>
      <c r="W63" s="7"/>
      <c r="X63" s="7"/>
      <c r="Y63" s="7"/>
      <c r="Z63" s="7"/>
    </row>
    <row r="64" spans="1:26" ht="15.75">
      <c r="A64" s="27"/>
      <c r="B64" s="28" t="s">
        <v>40</v>
      </c>
      <c r="C64" s="65">
        <v>0</v>
      </c>
      <c r="D64" s="67">
        <v>-59746</v>
      </c>
      <c r="E64" s="65"/>
      <c r="F64" s="65"/>
      <c r="G64" s="65"/>
      <c r="H64" s="65">
        <v>-3376</v>
      </c>
      <c r="I64" s="65"/>
      <c r="J64" s="65"/>
      <c r="K64" s="65"/>
      <c r="L64" s="67">
        <f>H64+D64</f>
        <v>-63122</v>
      </c>
      <c r="M64" s="28"/>
      <c r="N64" s="71"/>
      <c r="O64" s="7"/>
      <c r="P64" s="7"/>
      <c r="Q64" s="7"/>
      <c r="R64" s="7"/>
      <c r="S64" s="7"/>
      <c r="T64" s="7"/>
      <c r="U64" s="7"/>
      <c r="V64" s="7"/>
      <c r="W64" s="7"/>
      <c r="X64" s="7"/>
      <c r="Y64" s="7"/>
      <c r="Z64" s="7"/>
    </row>
    <row r="65" spans="1:26" ht="15.75">
      <c r="A65" s="27"/>
      <c r="B65" s="28" t="s">
        <v>199</v>
      </c>
      <c r="C65" s="65">
        <v>0</v>
      </c>
      <c r="D65" s="67">
        <v>-341</v>
      </c>
      <c r="E65" s="65"/>
      <c r="F65" s="65">
        <v>-2</v>
      </c>
      <c r="G65" s="65"/>
      <c r="H65" s="65"/>
      <c r="I65" s="65"/>
      <c r="J65" s="65"/>
      <c r="K65" s="65"/>
      <c r="L65" s="67">
        <f>D65+F65+H65</f>
        <v>-343</v>
      </c>
      <c r="M65" s="28"/>
      <c r="N65" s="6"/>
      <c r="O65" s="7"/>
      <c r="P65" s="7"/>
      <c r="Q65" s="7"/>
      <c r="R65" s="7"/>
      <c r="S65" s="7"/>
      <c r="T65" s="7"/>
      <c r="U65" s="7"/>
      <c r="V65" s="7"/>
      <c r="W65" s="7"/>
      <c r="X65" s="7"/>
      <c r="Y65" s="7"/>
      <c r="Z65" s="7"/>
    </row>
    <row r="66" spans="1:26" ht="15.75">
      <c r="A66" s="27"/>
      <c r="B66" s="28" t="s">
        <v>42</v>
      </c>
      <c r="C66" s="65">
        <v>1177</v>
      </c>
      <c r="D66" s="67">
        <v>10638</v>
      </c>
      <c r="E66" s="65"/>
      <c r="F66" s="65">
        <v>3828</v>
      </c>
      <c r="G66" s="65"/>
      <c r="H66" s="72"/>
      <c r="I66" s="65"/>
      <c r="J66" s="65"/>
      <c r="K66" s="65"/>
      <c r="L66" s="67">
        <f>F66+D66</f>
        <v>14466</v>
      </c>
      <c r="M66" s="28"/>
      <c r="N66" s="6"/>
      <c r="O66" s="7"/>
      <c r="P66" s="7"/>
      <c r="Q66" s="7"/>
      <c r="R66" s="7"/>
      <c r="S66" s="7"/>
      <c r="T66" s="7"/>
      <c r="U66" s="7"/>
      <c r="V66" s="7"/>
      <c r="W66" s="7"/>
      <c r="X66" s="7"/>
      <c r="Y66" s="7"/>
      <c r="Z66" s="7"/>
    </row>
    <row r="67" spans="1:26" ht="15.75">
      <c r="A67" s="27"/>
      <c r="B67" s="28" t="s">
        <v>82</v>
      </c>
      <c r="C67" s="65">
        <v>0</v>
      </c>
      <c r="D67" s="67">
        <v>-4594</v>
      </c>
      <c r="E67" s="65"/>
      <c r="F67" s="65"/>
      <c r="G67" s="65"/>
      <c r="H67" s="72"/>
      <c r="I67" s="65"/>
      <c r="J67" s="65"/>
      <c r="K67" s="65"/>
      <c r="L67" s="67">
        <v>-4594</v>
      </c>
      <c r="M67" s="28"/>
      <c r="N67" s="6"/>
      <c r="O67" s="7"/>
      <c r="P67" s="7"/>
      <c r="Q67" s="7"/>
      <c r="R67" s="7"/>
      <c r="S67" s="7"/>
      <c r="T67" s="7"/>
      <c r="U67" s="7"/>
      <c r="V67" s="7"/>
      <c r="W67" s="7"/>
      <c r="X67" s="7"/>
      <c r="Y67" s="7"/>
      <c r="Z67" s="7"/>
    </row>
    <row r="68" spans="1:26" ht="15.75">
      <c r="A68" s="27"/>
      <c r="B68" s="28" t="s">
        <v>15</v>
      </c>
      <c r="C68" s="67">
        <f>SUM(C59:C66)</f>
        <v>300000</v>
      </c>
      <c r="D68" s="67">
        <f>SUM(D59:D67)</f>
        <v>300000</v>
      </c>
      <c r="E68" s="65"/>
      <c r="F68" s="65">
        <f>F63-F66-F65</f>
        <v>21926</v>
      </c>
      <c r="G68" s="65"/>
      <c r="H68" s="65"/>
      <c r="I68" s="65"/>
      <c r="J68" s="65"/>
      <c r="K68" s="65"/>
      <c r="L68" s="67">
        <f>SUM(L59:L67)</f>
        <v>300000</v>
      </c>
      <c r="M68" s="28"/>
      <c r="N68" s="6"/>
      <c r="O68" s="7"/>
      <c r="P68" s="7"/>
      <c r="Q68" s="7"/>
      <c r="R68" s="7"/>
      <c r="S68" s="7"/>
      <c r="T68" s="7"/>
      <c r="U68" s="7"/>
      <c r="V68" s="7"/>
      <c r="W68" s="7"/>
      <c r="X68" s="7"/>
      <c r="Y68" s="7"/>
      <c r="Z68" s="7"/>
    </row>
    <row r="69" spans="1:26" ht="15.75">
      <c r="A69" s="27"/>
      <c r="B69" s="65"/>
      <c r="C69" s="65"/>
      <c r="D69" s="65"/>
      <c r="E69" s="65"/>
      <c r="F69" s="65"/>
      <c r="G69" s="65"/>
      <c r="H69" s="65"/>
      <c r="I69" s="65"/>
      <c r="J69" s="65"/>
      <c r="K69" s="65"/>
      <c r="L69" s="65"/>
      <c r="M69" s="28"/>
      <c r="N69" s="6"/>
      <c r="O69" s="7"/>
      <c r="P69" s="7"/>
      <c r="Q69" s="7"/>
      <c r="R69" s="7"/>
      <c r="S69" s="7"/>
      <c r="T69" s="7"/>
      <c r="U69" s="7"/>
      <c r="V69" s="7"/>
      <c r="W69" s="7"/>
      <c r="X69" s="7"/>
      <c r="Y69" s="7"/>
      <c r="Z69" s="7"/>
    </row>
    <row r="70" spans="1:26" ht="15.75">
      <c r="A70" s="8"/>
      <c r="B70" s="68"/>
      <c r="C70" s="10"/>
      <c r="D70" s="10"/>
      <c r="E70" s="10"/>
      <c r="F70" s="10"/>
      <c r="G70" s="10"/>
      <c r="H70" s="10"/>
      <c r="I70" s="10"/>
      <c r="J70" s="21"/>
      <c r="K70" s="10"/>
      <c r="L70" s="21"/>
      <c r="M70" s="10"/>
      <c r="N70" s="6"/>
      <c r="O70" s="7"/>
      <c r="P70" s="7"/>
      <c r="Q70" s="7"/>
      <c r="R70" s="7"/>
      <c r="S70" s="7"/>
      <c r="T70" s="7"/>
      <c r="U70" s="7"/>
      <c r="V70" s="7"/>
      <c r="W70" s="7"/>
      <c r="X70" s="7"/>
      <c r="Y70" s="7"/>
      <c r="Z70" s="7"/>
    </row>
    <row r="71" spans="1:26" ht="15.75">
      <c r="A71" s="8"/>
      <c r="B71" s="60" t="s">
        <v>43</v>
      </c>
      <c r="C71" s="17"/>
      <c r="D71" s="17"/>
      <c r="E71" s="17"/>
      <c r="F71" s="17"/>
      <c r="G71" s="17"/>
      <c r="H71" s="17"/>
      <c r="I71" s="20"/>
      <c r="J71" s="20" t="s">
        <v>176</v>
      </c>
      <c r="K71" s="20"/>
      <c r="L71" s="20" t="s">
        <v>191</v>
      </c>
      <c r="M71" s="17"/>
      <c r="N71" s="6"/>
      <c r="O71" s="7"/>
      <c r="P71" s="7"/>
      <c r="Q71" s="7"/>
      <c r="R71" s="7"/>
      <c r="S71" s="7"/>
      <c r="T71" s="7"/>
      <c r="U71" s="7"/>
      <c r="V71" s="7"/>
      <c r="W71" s="7"/>
      <c r="X71" s="7"/>
      <c r="Y71" s="7"/>
      <c r="Z71" s="7"/>
    </row>
    <row r="72" spans="1:26" ht="15.75">
      <c r="A72" s="27"/>
      <c r="B72" s="28" t="s">
        <v>44</v>
      </c>
      <c r="C72" s="28"/>
      <c r="D72" s="28"/>
      <c r="E72" s="28"/>
      <c r="F72" s="28"/>
      <c r="G72" s="28"/>
      <c r="H72" s="28"/>
      <c r="I72" s="28"/>
      <c r="J72" s="65">
        <f>D63</f>
        <v>27296</v>
      </c>
      <c r="K72" s="28"/>
      <c r="L72" s="66">
        <v>0</v>
      </c>
      <c r="M72" s="28"/>
      <c r="N72" s="6"/>
      <c r="O72" s="7"/>
      <c r="P72" s="7"/>
      <c r="Q72" s="7"/>
      <c r="R72" s="7"/>
      <c r="S72" s="7"/>
      <c r="T72" s="7"/>
      <c r="U72" s="7"/>
      <c r="V72" s="7"/>
      <c r="W72" s="7"/>
      <c r="X72" s="7"/>
      <c r="Y72" s="7"/>
      <c r="Z72" s="7"/>
    </row>
    <row r="73" spans="1:26" ht="15.75">
      <c r="A73" s="27"/>
      <c r="B73" s="28" t="s">
        <v>45</v>
      </c>
      <c r="C73" s="52"/>
      <c r="D73" s="73"/>
      <c r="E73" s="28"/>
      <c r="F73" s="28"/>
      <c r="G73" s="28"/>
      <c r="H73" s="28"/>
      <c r="I73" s="28"/>
      <c r="J73" s="65">
        <f>F68-F57</f>
        <v>21878</v>
      </c>
      <c r="K73" s="28"/>
      <c r="L73" s="66"/>
      <c r="M73" s="28"/>
      <c r="N73" s="6"/>
      <c r="O73" s="7"/>
      <c r="P73" s="7"/>
      <c r="Q73" s="7"/>
      <c r="R73" s="7"/>
      <c r="S73" s="7"/>
      <c r="T73" s="7"/>
      <c r="U73" s="7"/>
      <c r="V73" s="7"/>
      <c r="W73" s="7"/>
      <c r="X73" s="7"/>
      <c r="Y73" s="7"/>
      <c r="Z73" s="7"/>
    </row>
    <row r="74" spans="1:26" ht="15.75">
      <c r="A74" s="27"/>
      <c r="B74" s="28" t="s">
        <v>46</v>
      </c>
      <c r="C74" s="28"/>
      <c r="D74" s="28"/>
      <c r="E74" s="28"/>
      <c r="F74" s="28"/>
      <c r="G74" s="28"/>
      <c r="H74" s="28"/>
      <c r="I74" s="28"/>
      <c r="J74" s="65"/>
      <c r="K74" s="28"/>
      <c r="L74" s="66">
        <f>13866+54+600-1034+J77</f>
        <v>13534</v>
      </c>
      <c r="M74" s="28"/>
      <c r="N74" s="6"/>
      <c r="O74" s="7"/>
      <c r="P74" s="7"/>
      <c r="Q74" s="7"/>
      <c r="R74" s="7"/>
      <c r="S74" s="7"/>
      <c r="T74" s="7"/>
      <c r="U74" s="7"/>
      <c r="V74" s="7"/>
      <c r="W74" s="7"/>
      <c r="X74" s="7"/>
      <c r="Y74" s="7"/>
      <c r="Z74" s="7"/>
    </row>
    <row r="75" spans="1:26" ht="15.75">
      <c r="A75" s="27"/>
      <c r="B75" s="28" t="s">
        <v>47</v>
      </c>
      <c r="C75" s="28"/>
      <c r="D75" s="28"/>
      <c r="E75" s="28"/>
      <c r="F75" s="28"/>
      <c r="G75" s="28"/>
      <c r="H75" s="28"/>
      <c r="I75" s="28"/>
      <c r="J75" s="65"/>
      <c r="K75" s="28"/>
      <c r="L75" s="66">
        <v>0</v>
      </c>
      <c r="M75" s="28"/>
      <c r="N75" s="6"/>
      <c r="O75" s="7"/>
      <c r="P75" s="7"/>
      <c r="Q75" s="7"/>
      <c r="R75" s="7"/>
      <c r="S75" s="7"/>
      <c r="T75" s="7"/>
      <c r="U75" s="7"/>
      <c r="V75" s="7"/>
      <c r="W75" s="7"/>
      <c r="X75" s="7"/>
      <c r="Y75" s="7"/>
      <c r="Z75" s="7"/>
    </row>
    <row r="76" spans="1:26" ht="15.75">
      <c r="A76" s="27"/>
      <c r="B76" s="28" t="s">
        <v>48</v>
      </c>
      <c r="C76" s="28"/>
      <c r="D76" s="28"/>
      <c r="E76" s="28"/>
      <c r="F76" s="28"/>
      <c r="G76" s="28"/>
      <c r="H76" s="28"/>
      <c r="I76" s="28"/>
      <c r="J76" s="65">
        <f>SUM(J72:J75)</f>
        <v>49174</v>
      </c>
      <c r="K76" s="28"/>
      <c r="L76" s="67">
        <f>SUM(L72:L75)</f>
        <v>13534</v>
      </c>
      <c r="M76" s="28"/>
      <c r="N76" s="6"/>
      <c r="O76" s="7"/>
      <c r="P76" s="7"/>
      <c r="Q76" s="7"/>
      <c r="R76" s="7"/>
      <c r="S76" s="7"/>
      <c r="T76" s="7"/>
      <c r="U76" s="7"/>
      <c r="V76" s="7"/>
      <c r="W76" s="7"/>
      <c r="X76" s="7"/>
      <c r="Y76" s="7"/>
      <c r="Z76" s="7"/>
    </row>
    <row r="77" spans="1:26" ht="15.75">
      <c r="A77" s="27"/>
      <c r="B77" s="28" t="s">
        <v>201</v>
      </c>
      <c r="C77" s="28"/>
      <c r="D77" s="28"/>
      <c r="E77" s="28"/>
      <c r="F77" s="28"/>
      <c r="G77" s="28"/>
      <c r="H77" s="28"/>
      <c r="I77" s="28"/>
      <c r="J77" s="65">
        <f>F57-F61</f>
        <v>48</v>
      </c>
      <c r="K77" s="28"/>
      <c r="L77" s="66">
        <f>-J77</f>
        <v>-48</v>
      </c>
      <c r="M77" s="28"/>
      <c r="N77" s="6"/>
      <c r="O77" s="7"/>
      <c r="P77" s="7"/>
      <c r="Q77" s="7"/>
      <c r="R77" s="7"/>
      <c r="S77" s="7"/>
      <c r="T77" s="7"/>
      <c r="U77" s="7"/>
      <c r="V77" s="7"/>
      <c r="W77" s="7"/>
      <c r="X77" s="7"/>
      <c r="Y77" s="7"/>
      <c r="Z77" s="7"/>
    </row>
    <row r="78" spans="1:26" ht="15.75">
      <c r="A78" s="27"/>
      <c r="B78" s="28" t="s">
        <v>50</v>
      </c>
      <c r="C78" s="28"/>
      <c r="D78" s="28"/>
      <c r="E78" s="28"/>
      <c r="F78" s="28"/>
      <c r="G78" s="28"/>
      <c r="H78" s="28"/>
      <c r="I78" s="28"/>
      <c r="J78" s="65">
        <f>J76+J77</f>
        <v>49222</v>
      </c>
      <c r="K78" s="28"/>
      <c r="L78" s="67">
        <f>L76+L77</f>
        <v>13486</v>
      </c>
      <c r="M78" s="28"/>
      <c r="N78" s="6"/>
      <c r="O78" s="7"/>
      <c r="P78" s="7"/>
      <c r="Q78" s="7"/>
      <c r="R78" s="7"/>
      <c r="S78" s="7"/>
      <c r="T78" s="7"/>
      <c r="U78" s="7"/>
      <c r="V78" s="7"/>
      <c r="W78" s="7"/>
      <c r="X78" s="7"/>
      <c r="Y78" s="7"/>
      <c r="Z78" s="7"/>
    </row>
    <row r="79" spans="1:26" ht="15.75">
      <c r="A79" s="27"/>
      <c r="B79" s="74" t="s">
        <v>51</v>
      </c>
      <c r="C79" s="75"/>
      <c r="D79" s="28"/>
      <c r="E79" s="28"/>
      <c r="F79" s="28"/>
      <c r="G79" s="28"/>
      <c r="H79" s="28"/>
      <c r="I79" s="28"/>
      <c r="J79" s="65"/>
      <c r="K79" s="28"/>
      <c r="L79" s="66"/>
      <c r="M79" s="28"/>
      <c r="N79" s="6"/>
      <c r="O79" s="7"/>
      <c r="P79" s="7"/>
      <c r="Q79" s="7"/>
      <c r="R79" s="7"/>
      <c r="S79" s="7"/>
      <c r="T79" s="7"/>
      <c r="U79" s="7"/>
      <c r="V79" s="7"/>
      <c r="W79" s="7"/>
      <c r="X79" s="7"/>
      <c r="Y79" s="7"/>
      <c r="Z79" s="7"/>
    </row>
    <row r="80" spans="1:26" ht="15.75">
      <c r="A80" s="27">
        <v>1</v>
      </c>
      <c r="B80" s="28" t="s">
        <v>52</v>
      </c>
      <c r="C80" s="28"/>
      <c r="D80" s="28"/>
      <c r="E80" s="28"/>
      <c r="F80" s="28"/>
      <c r="G80" s="28"/>
      <c r="H80" s="28"/>
      <c r="I80" s="28"/>
      <c r="J80" s="28"/>
      <c r="K80" s="28"/>
      <c r="L80" s="66">
        <v>0</v>
      </c>
      <c r="M80" s="28"/>
      <c r="N80" s="6"/>
      <c r="O80" s="7"/>
      <c r="P80" s="7"/>
      <c r="Q80" s="7"/>
      <c r="R80" s="7"/>
      <c r="S80" s="7"/>
      <c r="T80" s="7"/>
      <c r="U80" s="7"/>
      <c r="V80" s="7"/>
      <c r="W80" s="7"/>
      <c r="X80" s="7"/>
      <c r="Y80" s="7"/>
      <c r="Z80" s="7"/>
    </row>
    <row r="81" spans="1:26" ht="15.75">
      <c r="A81" s="27">
        <v>2</v>
      </c>
      <c r="B81" s="28" t="s">
        <v>53</v>
      </c>
      <c r="C81" s="28"/>
      <c r="D81" s="28"/>
      <c r="E81" s="28"/>
      <c r="F81" s="28"/>
      <c r="G81" s="28"/>
      <c r="H81" s="28"/>
      <c r="I81" s="28"/>
      <c r="J81" s="28"/>
      <c r="K81" s="28"/>
      <c r="L81" s="66">
        <v>-5</v>
      </c>
      <c r="M81" s="28"/>
      <c r="N81" s="6"/>
      <c r="O81" s="7"/>
      <c r="P81" s="7"/>
      <c r="Q81" s="7"/>
      <c r="R81" s="7"/>
      <c r="S81" s="7"/>
      <c r="T81" s="7"/>
      <c r="U81" s="7"/>
      <c r="V81" s="7"/>
      <c r="W81" s="7"/>
      <c r="X81" s="7"/>
      <c r="Y81" s="7"/>
      <c r="Z81" s="7"/>
    </row>
    <row r="82" spans="1:26" ht="15.75">
      <c r="A82" s="27">
        <v>3</v>
      </c>
      <c r="B82" s="28" t="s">
        <v>54</v>
      </c>
      <c r="C82" s="28"/>
      <c r="D82" s="28"/>
      <c r="E82" s="28"/>
      <c r="F82" s="28"/>
      <c r="G82" s="28"/>
      <c r="H82" s="28"/>
      <c r="I82" s="28"/>
      <c r="J82" s="28"/>
      <c r="K82" s="28"/>
      <c r="L82" s="66">
        <v>-997</v>
      </c>
      <c r="M82" s="28"/>
      <c r="N82" s="6"/>
      <c r="O82" s="7"/>
      <c r="P82" s="7"/>
      <c r="Q82" s="7"/>
      <c r="R82" s="7"/>
      <c r="S82" s="7"/>
      <c r="T82" s="7"/>
      <c r="U82" s="7"/>
      <c r="V82" s="7"/>
      <c r="W82" s="7"/>
      <c r="X82" s="7"/>
      <c r="Y82" s="7"/>
      <c r="Z82" s="7"/>
    </row>
    <row r="83" spans="1:26" ht="15.75">
      <c r="A83" s="27">
        <v>4</v>
      </c>
      <c r="B83" s="28" t="s">
        <v>55</v>
      </c>
      <c r="C83" s="28"/>
      <c r="D83" s="28"/>
      <c r="E83" s="28"/>
      <c r="F83" s="28"/>
      <c r="G83" s="28"/>
      <c r="H83" s="28"/>
      <c r="I83" s="28"/>
      <c r="J83" s="28"/>
      <c r="K83" s="28"/>
      <c r="L83" s="66">
        <v>-216</v>
      </c>
      <c r="M83" s="28"/>
      <c r="N83" s="6"/>
      <c r="O83" s="7"/>
      <c r="P83" s="7"/>
      <c r="Q83" s="7"/>
      <c r="R83" s="7"/>
      <c r="S83" s="7"/>
      <c r="T83" s="7"/>
      <c r="U83" s="7"/>
      <c r="V83" s="7"/>
      <c r="W83" s="7"/>
      <c r="X83" s="7"/>
      <c r="Y83" s="7"/>
      <c r="Z83" s="7"/>
    </row>
    <row r="84" spans="1:26" ht="15.75">
      <c r="A84" s="27">
        <v>5</v>
      </c>
      <c r="B84" s="28" t="s">
        <v>56</v>
      </c>
      <c r="C84" s="28"/>
      <c r="D84" s="28"/>
      <c r="E84" s="28"/>
      <c r="F84" s="28"/>
      <c r="G84" s="28"/>
      <c r="H84" s="28"/>
      <c r="I84" s="28"/>
      <c r="J84" s="28"/>
      <c r="K84" s="28"/>
      <c r="L84" s="66">
        <v>-3368</v>
      </c>
      <c r="M84" s="28"/>
      <c r="N84" s="6"/>
      <c r="O84" s="7"/>
      <c r="P84" s="7"/>
      <c r="Q84" s="7"/>
      <c r="R84" s="7"/>
      <c r="S84" s="7"/>
      <c r="T84" s="7"/>
      <c r="U84" s="7"/>
      <c r="V84" s="7"/>
      <c r="W84" s="7"/>
      <c r="X84" s="7"/>
      <c r="Y84" s="7"/>
      <c r="Z84" s="7"/>
    </row>
    <row r="85" spans="1:26" ht="15.75">
      <c r="A85" s="27">
        <v>6</v>
      </c>
      <c r="B85" s="28" t="s">
        <v>57</v>
      </c>
      <c r="C85" s="28"/>
      <c r="D85" s="28"/>
      <c r="E85" s="28"/>
      <c r="F85" s="28"/>
      <c r="G85" s="28"/>
      <c r="H85" s="28"/>
      <c r="I85" s="28"/>
      <c r="J85" s="28"/>
      <c r="K85" s="28"/>
      <c r="L85" s="66">
        <f>-42+5</f>
        <v>-37</v>
      </c>
      <c r="M85" s="28"/>
      <c r="N85" s="6"/>
      <c r="O85" s="7"/>
      <c r="P85" s="7"/>
      <c r="Q85" s="7"/>
      <c r="R85" s="7"/>
      <c r="S85" s="7"/>
      <c r="T85" s="7"/>
      <c r="U85" s="7"/>
      <c r="V85" s="7"/>
      <c r="W85" s="7"/>
      <c r="X85" s="7"/>
      <c r="Y85" s="7"/>
      <c r="Z85" s="7"/>
    </row>
    <row r="86" spans="1:26" ht="15.75">
      <c r="A86" s="27">
        <v>7</v>
      </c>
      <c r="B86" s="28" t="s">
        <v>58</v>
      </c>
      <c r="C86" s="28"/>
      <c r="D86" s="28"/>
      <c r="E86" s="28"/>
      <c r="F86" s="28"/>
      <c r="G86" s="28"/>
      <c r="H86" s="28"/>
      <c r="I86" s="28"/>
      <c r="J86" s="28"/>
      <c r="K86" s="28"/>
      <c r="L86" s="66">
        <v>-1184</v>
      </c>
      <c r="M86" s="28"/>
      <c r="N86" s="6"/>
      <c r="O86" s="7"/>
      <c r="P86" s="7"/>
      <c r="Q86" s="7"/>
      <c r="R86" s="7"/>
      <c r="S86" s="7"/>
      <c r="T86" s="7"/>
      <c r="U86" s="7"/>
      <c r="V86" s="7"/>
      <c r="W86" s="7"/>
      <c r="X86" s="7"/>
      <c r="Y86" s="7"/>
      <c r="Z86" s="7"/>
    </row>
    <row r="87" spans="1:26" ht="15.75">
      <c r="A87" s="27">
        <v>8</v>
      </c>
      <c r="B87" s="28" t="s">
        <v>59</v>
      </c>
      <c r="C87" s="28"/>
      <c r="D87" s="28"/>
      <c r="E87" s="28"/>
      <c r="F87" s="28"/>
      <c r="G87" s="28"/>
      <c r="H87" s="28"/>
      <c r="I87" s="28"/>
      <c r="J87" s="28"/>
      <c r="K87" s="28"/>
      <c r="L87" s="66">
        <v>-376</v>
      </c>
      <c r="M87" s="28"/>
      <c r="N87" s="6"/>
      <c r="O87" s="7"/>
      <c r="P87" s="7"/>
      <c r="Q87" s="7"/>
      <c r="R87" s="7"/>
      <c r="S87" s="7"/>
      <c r="T87" s="7"/>
      <c r="U87" s="7"/>
      <c r="V87" s="7"/>
      <c r="W87" s="7"/>
      <c r="X87" s="7"/>
      <c r="Y87" s="7"/>
      <c r="Z87" s="7"/>
    </row>
    <row r="88" spans="1:26" ht="15.75">
      <c r="A88" s="27">
        <v>9</v>
      </c>
      <c r="B88" s="28" t="s">
        <v>60</v>
      </c>
      <c r="C88" s="28"/>
      <c r="D88" s="28"/>
      <c r="E88" s="28"/>
      <c r="F88" s="28"/>
      <c r="G88" s="28"/>
      <c r="H88" s="28"/>
      <c r="I88" s="28"/>
      <c r="J88" s="28"/>
      <c r="K88" s="28"/>
      <c r="L88" s="66">
        <v>0</v>
      </c>
      <c r="M88" s="28"/>
      <c r="N88" s="6"/>
      <c r="O88" s="7"/>
      <c r="P88" s="7"/>
      <c r="Q88" s="7"/>
      <c r="R88" s="7"/>
      <c r="S88" s="7"/>
      <c r="T88" s="7"/>
      <c r="U88" s="7"/>
      <c r="V88" s="7"/>
      <c r="W88" s="7"/>
      <c r="X88" s="7"/>
      <c r="Y88" s="7"/>
      <c r="Z88" s="7"/>
    </row>
    <row r="89" spans="1:26" ht="15.75">
      <c r="A89" s="27">
        <v>10</v>
      </c>
      <c r="B89" s="28" t="s">
        <v>61</v>
      </c>
      <c r="C89" s="28"/>
      <c r="D89" s="28"/>
      <c r="E89" s="28"/>
      <c r="F89" s="28"/>
      <c r="G89" s="28"/>
      <c r="H89" s="28"/>
      <c r="I89" s="28"/>
      <c r="J89" s="28"/>
      <c r="K89" s="28"/>
      <c r="L89" s="66">
        <v>0</v>
      </c>
      <c r="M89" s="28"/>
      <c r="N89" s="6"/>
      <c r="O89" s="7"/>
      <c r="P89" s="7"/>
      <c r="Q89" s="7"/>
      <c r="R89" s="7"/>
      <c r="S89" s="7"/>
      <c r="T89" s="7"/>
      <c r="U89" s="7"/>
      <c r="V89" s="7"/>
      <c r="W89" s="7"/>
      <c r="X89" s="7"/>
      <c r="Y89" s="7"/>
      <c r="Z89" s="7"/>
    </row>
    <row r="90" spans="1:26" ht="15.75">
      <c r="A90" s="27">
        <v>11</v>
      </c>
      <c r="B90" s="28" t="s">
        <v>62</v>
      </c>
      <c r="C90" s="28"/>
      <c r="D90" s="28"/>
      <c r="E90" s="28"/>
      <c r="F90" s="28"/>
      <c r="G90" s="28"/>
      <c r="H90" s="28"/>
      <c r="I90" s="28"/>
      <c r="J90" s="65">
        <f>-L90</f>
        <v>3376</v>
      </c>
      <c r="K90" s="28"/>
      <c r="L90" s="66">
        <f>L64-D64</f>
        <v>-3376</v>
      </c>
      <c r="M90" s="28"/>
      <c r="N90" s="6"/>
      <c r="O90" s="7"/>
      <c r="P90" s="7"/>
      <c r="Q90" s="7"/>
      <c r="R90" s="7"/>
      <c r="S90" s="7"/>
      <c r="T90" s="7"/>
      <c r="U90" s="7"/>
      <c r="V90" s="7"/>
      <c r="W90" s="7"/>
      <c r="X90" s="7"/>
      <c r="Y90" s="7"/>
      <c r="Z90" s="7"/>
    </row>
    <row r="91" spans="1:26" ht="15.75">
      <c r="A91" s="27">
        <v>12</v>
      </c>
      <c r="B91" s="28" t="s">
        <v>38</v>
      </c>
      <c r="C91" s="28"/>
      <c r="D91" s="28"/>
      <c r="E91" s="28"/>
      <c r="F91" s="28"/>
      <c r="G91" s="28"/>
      <c r="H91" s="28"/>
      <c r="I91" s="28"/>
      <c r="J91" s="28"/>
      <c r="K91" s="28"/>
      <c r="L91" s="66">
        <v>0</v>
      </c>
      <c r="M91" s="28"/>
      <c r="N91" s="6"/>
      <c r="O91" s="7"/>
      <c r="P91" s="7"/>
      <c r="Q91" s="7"/>
      <c r="R91" s="7"/>
      <c r="S91" s="7"/>
      <c r="T91" s="7"/>
      <c r="U91" s="7"/>
      <c r="V91" s="7"/>
      <c r="W91" s="7"/>
      <c r="X91" s="7"/>
      <c r="Y91" s="7"/>
      <c r="Z91" s="7"/>
    </row>
    <row r="92" spans="1:26" ht="15.75">
      <c r="A92" s="27">
        <v>13</v>
      </c>
      <c r="B92" s="28" t="s">
        <v>200</v>
      </c>
      <c r="C92" s="28"/>
      <c r="D92" s="28"/>
      <c r="E92" s="28"/>
      <c r="F92" s="28"/>
      <c r="G92" s="28"/>
      <c r="H92" s="28"/>
      <c r="I92" s="28"/>
      <c r="J92" s="28"/>
      <c r="K92" s="28"/>
      <c r="L92" s="66">
        <f>SUM(L78:L90)</f>
        <v>3927</v>
      </c>
      <c r="M92" s="28"/>
      <c r="N92" s="71"/>
      <c r="O92" s="7"/>
      <c r="P92" s="7"/>
      <c r="Q92" s="7"/>
      <c r="R92" s="7"/>
      <c r="S92" s="7"/>
      <c r="T92" s="7"/>
      <c r="U92" s="7"/>
      <c r="V92" s="7"/>
      <c r="W92" s="7"/>
      <c r="X92" s="7"/>
      <c r="Y92" s="7"/>
      <c r="Z92" s="7"/>
    </row>
    <row r="93" spans="1:26" ht="15.75">
      <c r="A93" s="27"/>
      <c r="B93" s="74" t="s">
        <v>64</v>
      </c>
      <c r="C93" s="75"/>
      <c r="D93" s="28"/>
      <c r="E93" s="28"/>
      <c r="F93" s="28"/>
      <c r="G93" s="28"/>
      <c r="H93" s="28"/>
      <c r="I93" s="28"/>
      <c r="J93" s="28"/>
      <c r="K93" s="28"/>
      <c r="L93" s="76"/>
      <c r="M93" s="28"/>
      <c r="N93" s="6"/>
      <c r="O93" s="7"/>
      <c r="P93" s="7"/>
      <c r="Q93" s="7"/>
      <c r="R93" s="7"/>
      <c r="S93" s="7"/>
      <c r="T93" s="7"/>
      <c r="U93" s="7"/>
      <c r="V93" s="7"/>
      <c r="W93" s="7"/>
      <c r="X93" s="7"/>
      <c r="Y93" s="7"/>
      <c r="Z93" s="7"/>
    </row>
    <row r="94" spans="1:26" ht="15.75">
      <c r="A94" s="77"/>
      <c r="B94" s="28" t="s">
        <v>65</v>
      </c>
      <c r="C94" s="75"/>
      <c r="D94" s="28"/>
      <c r="E94" s="28"/>
      <c r="F94" s="28"/>
      <c r="G94" s="28"/>
      <c r="H94" s="28"/>
      <c r="I94" s="28"/>
      <c r="J94" s="65">
        <f>-H59</f>
        <v>-18220</v>
      </c>
      <c r="K94" s="28"/>
      <c r="L94" s="76"/>
      <c r="M94" s="28"/>
      <c r="N94" s="6"/>
      <c r="O94" s="7"/>
      <c r="P94" s="7"/>
      <c r="Q94" s="7"/>
      <c r="R94" s="7"/>
      <c r="S94" s="7"/>
      <c r="T94" s="7"/>
      <c r="U94" s="7"/>
      <c r="V94" s="7"/>
      <c r="W94" s="7"/>
      <c r="X94" s="7"/>
      <c r="Y94" s="7"/>
      <c r="Z94" s="7"/>
    </row>
    <row r="95" spans="1:26" ht="15.75">
      <c r="A95" s="27"/>
      <c r="B95" s="28" t="s">
        <v>66</v>
      </c>
      <c r="C95" s="75"/>
      <c r="D95" s="28"/>
      <c r="E95" s="28"/>
      <c r="F95" s="28"/>
      <c r="G95" s="28"/>
      <c r="H95" s="28"/>
      <c r="I95" s="28"/>
      <c r="J95" s="65">
        <v>0</v>
      </c>
      <c r="K95" s="65"/>
      <c r="L95" s="66"/>
      <c r="M95" s="28"/>
      <c r="N95" s="6"/>
      <c r="O95" s="7"/>
      <c r="P95" s="7"/>
      <c r="Q95" s="7"/>
      <c r="R95" s="7"/>
      <c r="S95" s="7"/>
      <c r="T95" s="7"/>
      <c r="U95" s="7"/>
      <c r="V95" s="7"/>
      <c r="W95" s="7"/>
      <c r="X95" s="7"/>
      <c r="Y95" s="7"/>
      <c r="Z95" s="7"/>
    </row>
    <row r="96" spans="1:26" ht="15.75">
      <c r="A96" s="27"/>
      <c r="B96" s="28" t="s">
        <v>67</v>
      </c>
      <c r="C96" s="28"/>
      <c r="D96" s="28"/>
      <c r="E96" s="28"/>
      <c r="F96" s="28"/>
      <c r="G96" s="28"/>
      <c r="H96" s="28"/>
      <c r="I96" s="28"/>
      <c r="J96" s="65">
        <v>0</v>
      </c>
      <c r="K96" s="65"/>
      <c r="L96" s="66"/>
      <c r="M96" s="28"/>
      <c r="N96" s="6"/>
      <c r="O96" s="7"/>
      <c r="P96" s="7"/>
      <c r="Q96" s="7"/>
      <c r="R96" s="7"/>
      <c r="S96" s="7"/>
      <c r="T96" s="7"/>
      <c r="U96" s="7"/>
      <c r="V96" s="7"/>
      <c r="W96" s="7"/>
      <c r="X96" s="7"/>
      <c r="Y96" s="7"/>
      <c r="Z96" s="7"/>
    </row>
    <row r="97" spans="1:26" ht="15.75">
      <c r="A97" s="27"/>
      <c r="B97" s="28" t="s">
        <v>68</v>
      </c>
      <c r="C97" s="28"/>
      <c r="D97" s="28"/>
      <c r="E97" s="28"/>
      <c r="F97" s="28"/>
      <c r="G97" s="28"/>
      <c r="H97" s="28"/>
      <c r="I97" s="28"/>
      <c r="J97" s="65">
        <v>0</v>
      </c>
      <c r="K97" s="65"/>
      <c r="L97" s="66"/>
      <c r="M97" s="28"/>
      <c r="N97" s="6"/>
      <c r="O97" s="7"/>
      <c r="P97" s="7"/>
      <c r="Q97" s="7"/>
      <c r="R97" s="7"/>
      <c r="S97" s="7"/>
      <c r="T97" s="7"/>
      <c r="U97" s="7"/>
      <c r="V97" s="7"/>
      <c r="W97" s="7"/>
      <c r="X97" s="7"/>
      <c r="Y97" s="7"/>
      <c r="Z97" s="7"/>
    </row>
    <row r="98" spans="1:26" ht="15.75">
      <c r="A98" s="27"/>
      <c r="B98" s="28" t="s">
        <v>69</v>
      </c>
      <c r="C98" s="28"/>
      <c r="D98" s="28"/>
      <c r="E98" s="28"/>
      <c r="F98" s="28"/>
      <c r="G98" s="28"/>
      <c r="H98" s="28"/>
      <c r="I98" s="28"/>
      <c r="J98" s="65">
        <v>0</v>
      </c>
      <c r="K98" s="65"/>
      <c r="L98" s="66"/>
      <c r="M98" s="28"/>
      <c r="N98" s="6"/>
      <c r="O98" s="7"/>
      <c r="P98" s="7"/>
      <c r="Q98" s="7"/>
      <c r="R98" s="7"/>
      <c r="S98" s="7"/>
      <c r="T98" s="7"/>
      <c r="U98" s="7"/>
      <c r="V98" s="7"/>
      <c r="W98" s="7"/>
      <c r="X98" s="7"/>
      <c r="Y98" s="7"/>
      <c r="Z98" s="7"/>
    </row>
    <row r="99" spans="1:26" ht="15.75">
      <c r="A99" s="27"/>
      <c r="B99" s="28" t="s">
        <v>70</v>
      </c>
      <c r="C99" s="28"/>
      <c r="D99" s="28"/>
      <c r="E99" s="28"/>
      <c r="F99" s="28"/>
      <c r="G99" s="28"/>
      <c r="H99" s="28"/>
      <c r="I99" s="28"/>
      <c r="J99" s="65">
        <v>0</v>
      </c>
      <c r="K99" s="65"/>
      <c r="L99" s="66"/>
      <c r="M99" s="28"/>
      <c r="N99" s="6"/>
      <c r="O99" s="7"/>
      <c r="P99" s="7"/>
      <c r="Q99" s="7"/>
      <c r="R99" s="7"/>
      <c r="S99" s="7"/>
      <c r="T99" s="7"/>
      <c r="U99" s="7"/>
      <c r="V99" s="7"/>
      <c r="W99" s="7"/>
      <c r="X99" s="7"/>
      <c r="Y99" s="7"/>
      <c r="Z99" s="7"/>
    </row>
    <row r="100" spans="1:26" ht="15.75">
      <c r="A100" s="27"/>
      <c r="B100" s="28" t="s">
        <v>71</v>
      </c>
      <c r="C100" s="28"/>
      <c r="D100" s="28"/>
      <c r="E100" s="28"/>
      <c r="F100" s="28"/>
      <c r="G100" s="28"/>
      <c r="H100" s="28"/>
      <c r="I100" s="28"/>
      <c r="J100" s="65">
        <v>0</v>
      </c>
      <c r="K100" s="65"/>
      <c r="L100" s="66"/>
      <c r="M100" s="28"/>
      <c r="N100" s="6"/>
      <c r="O100" s="7"/>
      <c r="P100" s="7"/>
      <c r="Q100" s="7"/>
      <c r="R100" s="7"/>
      <c r="S100" s="7"/>
      <c r="T100" s="7"/>
      <c r="U100" s="7"/>
      <c r="V100" s="7"/>
      <c r="W100" s="7"/>
      <c r="X100" s="7"/>
      <c r="Y100" s="7"/>
      <c r="Z100" s="7"/>
    </row>
    <row r="101" spans="1:26" ht="15.75">
      <c r="A101" s="27"/>
      <c r="B101" s="28" t="s">
        <v>72</v>
      </c>
      <c r="C101" s="28"/>
      <c r="D101" s="28"/>
      <c r="E101" s="28"/>
      <c r="F101" s="28"/>
      <c r="G101" s="28"/>
      <c r="H101" s="28"/>
      <c r="I101" s="28"/>
      <c r="J101" s="65">
        <f>SUM(J94:J100)</f>
        <v>-18220</v>
      </c>
      <c r="K101" s="65"/>
      <c r="L101" s="65">
        <f>SUM(L79:L91)</f>
        <v>-9559</v>
      </c>
      <c r="M101" s="28"/>
      <c r="N101" s="6"/>
      <c r="O101" s="7"/>
      <c r="P101" s="7"/>
      <c r="Q101" s="7"/>
      <c r="R101" s="7"/>
      <c r="S101" s="7"/>
      <c r="T101" s="7"/>
      <c r="U101" s="7"/>
      <c r="V101" s="7"/>
      <c r="W101" s="7"/>
      <c r="X101" s="7"/>
      <c r="Y101" s="7"/>
      <c r="Z101" s="7"/>
    </row>
    <row r="102" spans="1:26" ht="15.75">
      <c r="A102" s="27"/>
      <c r="B102" s="28" t="s">
        <v>73</v>
      </c>
      <c r="C102" s="28"/>
      <c r="D102" s="28"/>
      <c r="E102" s="28"/>
      <c r="F102" s="28"/>
      <c r="G102" s="28"/>
      <c r="H102" s="28"/>
      <c r="I102" s="28"/>
      <c r="J102" s="65">
        <f>SUM(J78:J94)</f>
        <v>34378</v>
      </c>
      <c r="K102" s="65"/>
      <c r="L102" s="65">
        <f>L78+L101</f>
        <v>3927</v>
      </c>
      <c r="M102" s="28"/>
      <c r="N102" s="6"/>
      <c r="O102" s="7"/>
      <c r="P102" s="7"/>
      <c r="Q102" s="7"/>
      <c r="R102" s="7"/>
      <c r="S102" s="7"/>
      <c r="T102" s="7"/>
      <c r="U102" s="7"/>
      <c r="V102" s="7"/>
      <c r="W102" s="7"/>
      <c r="X102" s="7"/>
      <c r="Y102" s="7"/>
      <c r="Z102" s="7"/>
    </row>
    <row r="103" spans="1:26" ht="15.75">
      <c r="A103" s="27"/>
      <c r="B103" s="28"/>
      <c r="C103" s="28"/>
      <c r="D103" s="28"/>
      <c r="E103" s="28"/>
      <c r="F103" s="28"/>
      <c r="G103" s="28"/>
      <c r="H103" s="28"/>
      <c r="I103" s="28"/>
      <c r="J103" s="65"/>
      <c r="K103" s="65"/>
      <c r="L103" s="65"/>
      <c r="M103" s="28"/>
      <c r="N103" s="71"/>
      <c r="O103" s="7"/>
      <c r="P103" s="7"/>
      <c r="Q103" s="7"/>
      <c r="R103" s="7"/>
      <c r="S103" s="7"/>
      <c r="T103" s="7"/>
      <c r="U103" s="7"/>
      <c r="V103" s="7"/>
      <c r="W103" s="7"/>
      <c r="X103" s="7"/>
      <c r="Y103" s="7"/>
      <c r="Z103" s="7"/>
    </row>
    <row r="104" spans="1:26" ht="15.75">
      <c r="A104" s="8"/>
      <c r="B104" s="15"/>
      <c r="C104" s="10"/>
      <c r="D104" s="10"/>
      <c r="E104" s="10"/>
      <c r="F104" s="10"/>
      <c r="G104" s="10"/>
      <c r="H104" s="10"/>
      <c r="I104" s="10"/>
      <c r="J104" s="68"/>
      <c r="K104" s="68"/>
      <c r="L104" s="68"/>
      <c r="M104" s="10"/>
      <c r="N104" s="6"/>
      <c r="O104" s="7"/>
      <c r="P104" s="7"/>
      <c r="Q104" s="7"/>
      <c r="R104" s="7"/>
      <c r="S104" s="7"/>
      <c r="T104" s="7"/>
      <c r="U104" s="7"/>
      <c r="V104" s="7"/>
      <c r="W104" s="7"/>
      <c r="X104" s="7"/>
      <c r="Y104" s="7"/>
      <c r="Z104" s="7"/>
    </row>
    <row r="105" spans="1:26" ht="15.75">
      <c r="A105" s="2"/>
      <c r="B105" s="5"/>
      <c r="C105" s="5"/>
      <c r="D105" s="5"/>
      <c r="E105" s="5"/>
      <c r="F105" s="5"/>
      <c r="G105" s="5"/>
      <c r="H105" s="5"/>
      <c r="I105" s="5"/>
      <c r="J105" s="78"/>
      <c r="K105" s="78"/>
      <c r="L105" s="78"/>
      <c r="M105" s="5"/>
      <c r="N105" s="6"/>
      <c r="O105" s="7"/>
      <c r="P105" s="7"/>
      <c r="Q105" s="7"/>
      <c r="R105" s="7"/>
      <c r="S105" s="7"/>
      <c r="T105" s="7"/>
      <c r="U105" s="7"/>
      <c r="V105" s="7"/>
      <c r="W105" s="7"/>
      <c r="X105" s="7"/>
      <c r="Y105" s="7"/>
      <c r="Z105" s="7"/>
    </row>
    <row r="106" spans="1:26" ht="15.75">
      <c r="A106" s="8"/>
      <c r="B106" s="10"/>
      <c r="C106" s="10"/>
      <c r="D106" s="10"/>
      <c r="E106" s="10"/>
      <c r="F106" s="10"/>
      <c r="G106" s="10"/>
      <c r="H106" s="10"/>
      <c r="I106" s="10"/>
      <c r="J106" s="10"/>
      <c r="K106" s="10"/>
      <c r="L106" s="61"/>
      <c r="M106" s="10"/>
      <c r="N106" s="6"/>
      <c r="O106" s="7"/>
      <c r="P106" s="7"/>
      <c r="Q106" s="7"/>
      <c r="R106" s="7"/>
      <c r="S106" s="7"/>
      <c r="T106" s="7"/>
      <c r="U106" s="7"/>
      <c r="V106" s="7"/>
      <c r="W106" s="7"/>
      <c r="X106" s="7"/>
      <c r="Y106" s="7"/>
      <c r="Z106" s="7"/>
    </row>
    <row r="107" spans="1:26" ht="15.75">
      <c r="A107" s="79"/>
      <c r="B107" s="80"/>
      <c r="C107" s="80"/>
      <c r="D107" s="80"/>
      <c r="E107" s="80"/>
      <c r="F107" s="80"/>
      <c r="G107" s="80"/>
      <c r="H107" s="80"/>
      <c r="I107" s="80"/>
      <c r="J107" s="80"/>
      <c r="K107" s="80"/>
      <c r="L107" s="81"/>
      <c r="M107" s="80"/>
      <c r="N107" s="6"/>
      <c r="O107" s="7"/>
      <c r="P107" s="7"/>
      <c r="Q107" s="7"/>
      <c r="R107" s="7"/>
      <c r="S107" s="7"/>
      <c r="T107" s="7"/>
      <c r="U107" s="7"/>
      <c r="V107" s="7"/>
      <c r="W107" s="7"/>
      <c r="X107" s="7"/>
      <c r="Y107" s="7"/>
      <c r="Z107" s="7"/>
    </row>
    <row r="108" spans="1:26" ht="15.75">
      <c r="A108" s="79"/>
      <c r="B108" s="82" t="s">
        <v>74</v>
      </c>
      <c r="C108" s="80"/>
      <c r="D108" s="80"/>
      <c r="E108" s="80"/>
      <c r="F108" s="80"/>
      <c r="G108" s="80"/>
      <c r="H108" s="80"/>
      <c r="I108" s="80"/>
      <c r="J108" s="80"/>
      <c r="K108" s="80"/>
      <c r="L108" s="81"/>
      <c r="M108" s="83"/>
      <c r="N108" s="6"/>
      <c r="O108" s="7"/>
      <c r="P108" s="7"/>
      <c r="Q108" s="7"/>
      <c r="R108" s="7"/>
      <c r="S108" s="7"/>
      <c r="T108" s="7"/>
      <c r="U108" s="7"/>
      <c r="V108" s="7"/>
      <c r="W108" s="7"/>
      <c r="X108" s="7"/>
      <c r="Y108" s="7"/>
      <c r="Z108" s="7"/>
    </row>
    <row r="109" spans="1:26" ht="15.75">
      <c r="A109" s="79"/>
      <c r="B109" s="80"/>
      <c r="C109" s="80"/>
      <c r="D109" s="80"/>
      <c r="E109" s="80"/>
      <c r="F109" s="80"/>
      <c r="G109" s="80"/>
      <c r="H109" s="80"/>
      <c r="I109" s="80"/>
      <c r="J109" s="80"/>
      <c r="K109" s="80"/>
      <c r="L109" s="81"/>
      <c r="M109" s="80"/>
      <c r="N109" s="6"/>
      <c r="O109" s="7"/>
      <c r="P109" s="7"/>
      <c r="Q109" s="7"/>
      <c r="R109" s="7"/>
      <c r="S109" s="7"/>
      <c r="T109" s="7"/>
      <c r="U109" s="7"/>
      <c r="V109" s="7"/>
      <c r="W109" s="7"/>
      <c r="X109" s="7"/>
      <c r="Y109" s="7"/>
      <c r="Z109" s="7"/>
    </row>
    <row r="110" spans="1:26" ht="15.75">
      <c r="A110" s="8"/>
      <c r="B110" s="84" t="s">
        <v>75</v>
      </c>
      <c r="C110" s="16"/>
      <c r="D110" s="10"/>
      <c r="E110" s="10"/>
      <c r="F110" s="10"/>
      <c r="G110" s="10"/>
      <c r="H110" s="10"/>
      <c r="I110" s="10"/>
      <c r="J110" s="10"/>
      <c r="K110" s="10"/>
      <c r="L110" s="61"/>
      <c r="M110" s="10"/>
      <c r="N110" s="6"/>
      <c r="O110" s="7"/>
      <c r="P110" s="7"/>
      <c r="Q110" s="7"/>
      <c r="R110" s="7"/>
      <c r="S110" s="7"/>
      <c r="T110" s="7"/>
      <c r="U110" s="7"/>
      <c r="V110" s="7"/>
      <c r="W110" s="7"/>
      <c r="X110" s="7"/>
      <c r="Y110" s="7"/>
      <c r="Z110" s="7"/>
    </row>
    <row r="111" spans="1:26" ht="15.75">
      <c r="A111" s="27"/>
      <c r="B111" s="28" t="s">
        <v>76</v>
      </c>
      <c r="C111" s="28"/>
      <c r="D111" s="28"/>
      <c r="E111" s="28"/>
      <c r="F111" s="28"/>
      <c r="G111" s="28"/>
      <c r="H111" s="28"/>
      <c r="I111" s="28"/>
      <c r="J111" s="28"/>
      <c r="K111" s="28"/>
      <c r="L111" s="66">
        <v>7124</v>
      </c>
      <c r="M111" s="28"/>
      <c r="N111" s="6"/>
      <c r="O111" s="7"/>
      <c r="P111" s="7"/>
      <c r="Q111" s="7"/>
      <c r="R111" s="7"/>
      <c r="S111" s="7"/>
      <c r="T111" s="7"/>
      <c r="U111" s="7"/>
      <c r="V111" s="7"/>
      <c r="W111" s="7"/>
      <c r="X111" s="7"/>
      <c r="Y111" s="7"/>
      <c r="Z111" s="7"/>
    </row>
    <row r="112" spans="1:26" ht="15.75">
      <c r="A112" s="27"/>
      <c r="B112" s="28" t="s">
        <v>77</v>
      </c>
      <c r="C112" s="28"/>
      <c r="D112" s="28"/>
      <c r="E112" s="28"/>
      <c r="F112" s="28"/>
      <c r="G112" s="28"/>
      <c r="H112" s="28"/>
      <c r="I112" s="28"/>
      <c r="J112" s="28"/>
      <c r="K112" s="28"/>
      <c r="L112" s="66">
        <v>7124</v>
      </c>
      <c r="M112" s="28"/>
      <c r="N112" s="6"/>
      <c r="O112" s="7"/>
      <c r="P112" s="7"/>
      <c r="Q112" s="7"/>
      <c r="R112" s="7"/>
      <c r="S112" s="7"/>
      <c r="T112" s="7"/>
      <c r="U112" s="7"/>
      <c r="V112" s="7"/>
      <c r="W112" s="7"/>
      <c r="X112" s="7"/>
      <c r="Y112" s="7"/>
      <c r="Z112" s="7"/>
    </row>
    <row r="113" spans="1:26" ht="15.75">
      <c r="A113" s="27"/>
      <c r="B113" s="28" t="s">
        <v>78</v>
      </c>
      <c r="C113" s="28"/>
      <c r="D113" s="28"/>
      <c r="E113" s="28"/>
      <c r="F113" s="28"/>
      <c r="G113" s="28"/>
      <c r="H113" s="28"/>
      <c r="I113" s="28"/>
      <c r="J113" s="28"/>
      <c r="K113" s="28"/>
      <c r="L113" s="66">
        <v>0</v>
      </c>
      <c r="M113" s="28"/>
      <c r="N113" s="6"/>
      <c r="O113" s="7"/>
      <c r="P113" s="7"/>
      <c r="Q113" s="7"/>
      <c r="R113" s="7"/>
      <c r="S113" s="7"/>
      <c r="T113" s="7"/>
      <c r="U113" s="7"/>
      <c r="V113" s="7"/>
      <c r="W113" s="7"/>
      <c r="X113" s="7"/>
      <c r="Y113" s="7"/>
      <c r="Z113" s="7"/>
    </row>
    <row r="114" spans="1:26" ht="15.75">
      <c r="A114" s="27"/>
      <c r="B114" s="28" t="s">
        <v>79</v>
      </c>
      <c r="C114" s="28"/>
      <c r="D114" s="28"/>
      <c r="E114" s="28"/>
      <c r="F114" s="28"/>
      <c r="G114" s="28"/>
      <c r="H114" s="28"/>
      <c r="I114" s="28"/>
      <c r="J114" s="28"/>
      <c r="K114" s="28"/>
      <c r="L114" s="66">
        <v>0</v>
      </c>
      <c r="M114" s="28"/>
      <c r="N114" s="6"/>
      <c r="O114" s="7"/>
      <c r="P114" s="7"/>
      <c r="Q114" s="7"/>
      <c r="R114" s="7"/>
      <c r="S114" s="7"/>
      <c r="T114" s="7"/>
      <c r="U114" s="7"/>
      <c r="V114" s="7"/>
      <c r="W114" s="7"/>
      <c r="X114" s="7"/>
      <c r="Y114" s="7"/>
      <c r="Z114" s="7"/>
    </row>
    <row r="115" spans="1:26" ht="15.75">
      <c r="A115" s="27"/>
      <c r="B115" s="28" t="s">
        <v>80</v>
      </c>
      <c r="C115" s="28"/>
      <c r="D115" s="28"/>
      <c r="E115" s="28"/>
      <c r="F115" s="28"/>
      <c r="G115" s="28"/>
      <c r="H115" s="28"/>
      <c r="I115" s="28"/>
      <c r="J115" s="28"/>
      <c r="K115" s="28"/>
      <c r="L115" s="66">
        <v>0</v>
      </c>
      <c r="M115" s="28"/>
      <c r="N115" s="6"/>
      <c r="O115" s="7"/>
      <c r="P115" s="7"/>
      <c r="Q115" s="7"/>
      <c r="R115" s="7"/>
      <c r="S115" s="7"/>
      <c r="T115" s="7"/>
      <c r="U115" s="7"/>
      <c r="V115" s="7"/>
      <c r="W115" s="7"/>
      <c r="X115" s="7"/>
      <c r="Y115" s="7"/>
      <c r="Z115" s="7"/>
    </row>
    <row r="116" spans="1:26" ht="15.75">
      <c r="A116" s="27"/>
      <c r="B116" s="28" t="s">
        <v>56</v>
      </c>
      <c r="C116" s="28"/>
      <c r="D116" s="28"/>
      <c r="E116" s="28"/>
      <c r="F116" s="28"/>
      <c r="G116" s="28"/>
      <c r="H116" s="28"/>
      <c r="I116" s="28"/>
      <c r="J116" s="28"/>
      <c r="K116" s="28"/>
      <c r="L116" s="66">
        <v>0</v>
      </c>
      <c r="M116" s="28"/>
      <c r="N116" s="6"/>
      <c r="O116" s="7"/>
      <c r="P116" s="7"/>
      <c r="Q116" s="7"/>
      <c r="R116" s="7"/>
      <c r="S116" s="7"/>
      <c r="T116" s="7"/>
      <c r="U116" s="7"/>
      <c r="V116" s="7"/>
      <c r="W116" s="7"/>
      <c r="X116" s="7"/>
      <c r="Y116" s="7"/>
      <c r="Z116" s="7"/>
    </row>
    <row r="117" spans="1:26" ht="15.75">
      <c r="A117" s="27"/>
      <c r="B117" s="28" t="s">
        <v>58</v>
      </c>
      <c r="C117" s="28"/>
      <c r="D117" s="28"/>
      <c r="E117" s="28"/>
      <c r="F117" s="28"/>
      <c r="G117" s="28"/>
      <c r="H117" s="28"/>
      <c r="I117" s="28"/>
      <c r="J117" s="28"/>
      <c r="K117" s="28"/>
      <c r="L117" s="66">
        <v>0</v>
      </c>
      <c r="M117" s="28"/>
      <c r="N117" s="6"/>
      <c r="O117" s="7"/>
      <c r="P117" s="7"/>
      <c r="Q117" s="7"/>
      <c r="R117" s="7"/>
      <c r="S117" s="7"/>
      <c r="T117" s="7"/>
      <c r="U117" s="7"/>
      <c r="V117" s="7"/>
      <c r="W117" s="7"/>
      <c r="X117" s="7"/>
      <c r="Y117" s="7"/>
      <c r="Z117" s="7"/>
    </row>
    <row r="118" spans="1:26" ht="15.75">
      <c r="A118" s="27"/>
      <c r="B118" s="28" t="s">
        <v>59</v>
      </c>
      <c r="C118" s="28"/>
      <c r="D118" s="28"/>
      <c r="E118" s="28"/>
      <c r="F118" s="28"/>
      <c r="G118" s="28"/>
      <c r="H118" s="28"/>
      <c r="I118" s="28"/>
      <c r="J118" s="28"/>
      <c r="K118" s="28"/>
      <c r="L118" s="66">
        <v>0</v>
      </c>
      <c r="M118" s="28"/>
      <c r="N118" s="6"/>
      <c r="O118" s="7"/>
      <c r="P118" s="7"/>
      <c r="Q118" s="7"/>
      <c r="R118" s="7"/>
      <c r="S118" s="7"/>
      <c r="T118" s="7"/>
      <c r="U118" s="7"/>
      <c r="V118" s="7"/>
      <c r="W118" s="7"/>
      <c r="X118" s="7"/>
      <c r="Y118" s="7"/>
      <c r="Z118" s="7"/>
    </row>
    <row r="119" spans="1:26" ht="15.75">
      <c r="A119" s="27"/>
      <c r="B119" s="28" t="s">
        <v>81</v>
      </c>
      <c r="C119" s="28"/>
      <c r="D119" s="28"/>
      <c r="E119" s="28"/>
      <c r="F119" s="28"/>
      <c r="G119" s="28"/>
      <c r="H119" s="28"/>
      <c r="I119" s="28"/>
      <c r="J119" s="28"/>
      <c r="K119" s="28"/>
      <c r="L119" s="66">
        <f>L112-L114</f>
        <v>7124</v>
      </c>
      <c r="M119" s="28"/>
      <c r="N119" s="6"/>
      <c r="O119" s="7"/>
      <c r="P119" s="7"/>
      <c r="Q119" s="7"/>
      <c r="R119" s="7"/>
      <c r="S119" s="7"/>
      <c r="T119" s="7"/>
      <c r="U119" s="7"/>
      <c r="V119" s="7"/>
      <c r="W119" s="7"/>
      <c r="X119" s="7"/>
      <c r="Y119" s="7"/>
      <c r="Z119" s="7"/>
    </row>
    <row r="120" spans="1:26" ht="15.75">
      <c r="A120" s="27"/>
      <c r="B120" s="28"/>
      <c r="C120" s="28"/>
      <c r="D120" s="28"/>
      <c r="E120" s="28"/>
      <c r="F120" s="28"/>
      <c r="G120" s="28"/>
      <c r="H120" s="28"/>
      <c r="I120" s="28"/>
      <c r="J120" s="28"/>
      <c r="K120" s="28"/>
      <c r="L120" s="85"/>
      <c r="M120" s="28"/>
      <c r="N120" s="6"/>
      <c r="O120" s="7"/>
      <c r="P120" s="7"/>
      <c r="Q120" s="7"/>
      <c r="R120" s="7"/>
      <c r="S120" s="7"/>
      <c r="T120" s="7"/>
      <c r="U120" s="7"/>
      <c r="V120" s="7"/>
      <c r="W120" s="7"/>
      <c r="X120" s="7"/>
      <c r="Y120" s="7"/>
      <c r="Z120" s="7"/>
    </row>
    <row r="121" spans="1:26" ht="15.75">
      <c r="A121" s="8"/>
      <c r="B121" s="84" t="s">
        <v>82</v>
      </c>
      <c r="C121" s="10"/>
      <c r="D121" s="10"/>
      <c r="E121" s="10"/>
      <c r="F121" s="10"/>
      <c r="G121" s="10"/>
      <c r="H121" s="10"/>
      <c r="I121" s="10"/>
      <c r="J121" s="10"/>
      <c r="K121" s="10"/>
      <c r="L121" s="61"/>
      <c r="M121" s="10"/>
      <c r="N121" s="6"/>
      <c r="O121" s="7"/>
      <c r="P121" s="7"/>
      <c r="Q121" s="7"/>
      <c r="R121" s="7"/>
      <c r="S121" s="7"/>
      <c r="T121" s="7"/>
      <c r="U121" s="7"/>
      <c r="V121" s="7"/>
      <c r="W121" s="7"/>
      <c r="X121" s="7"/>
      <c r="Y121" s="7"/>
      <c r="Z121" s="7"/>
    </row>
    <row r="122" spans="1:26" ht="15.75">
      <c r="A122" s="27"/>
      <c r="B122" s="28" t="s">
        <v>83</v>
      </c>
      <c r="C122" s="86"/>
      <c r="D122" s="28"/>
      <c r="E122" s="28"/>
      <c r="F122" s="28"/>
      <c r="G122" s="28"/>
      <c r="H122" s="28"/>
      <c r="I122" s="28"/>
      <c r="J122" s="28"/>
      <c r="K122" s="28"/>
      <c r="L122" s="66">
        <f>4594213.13/1000</f>
        <v>4594.21313</v>
      </c>
      <c r="M122" s="28"/>
      <c r="N122" s="6"/>
      <c r="O122" s="7"/>
      <c r="P122" s="7"/>
      <c r="Q122" s="7"/>
      <c r="R122" s="7"/>
      <c r="S122" s="7"/>
      <c r="T122" s="7"/>
      <c r="U122" s="7"/>
      <c r="V122" s="7"/>
      <c r="W122" s="7"/>
      <c r="X122" s="7"/>
      <c r="Y122" s="7"/>
      <c r="Z122" s="7"/>
    </row>
    <row r="123" spans="1:26" ht="15.75">
      <c r="A123" s="27"/>
      <c r="B123" s="28" t="s">
        <v>84</v>
      </c>
      <c r="C123" s="28"/>
      <c r="D123" s="28"/>
      <c r="E123" s="28"/>
      <c r="F123" s="28"/>
      <c r="G123" s="28"/>
      <c r="H123" s="28"/>
      <c r="I123" s="28"/>
      <c r="J123" s="28"/>
      <c r="K123" s="28"/>
      <c r="L123" s="66">
        <v>4594</v>
      </c>
      <c r="M123" s="28"/>
      <c r="N123" s="6"/>
      <c r="O123" s="7"/>
      <c r="P123" s="7"/>
      <c r="Q123" s="7"/>
      <c r="R123" s="7"/>
      <c r="S123" s="7"/>
      <c r="T123" s="7"/>
      <c r="U123" s="7"/>
      <c r="V123" s="7"/>
      <c r="W123" s="7"/>
      <c r="X123" s="7"/>
      <c r="Y123" s="7"/>
      <c r="Z123" s="7"/>
    </row>
    <row r="124" spans="1:26" ht="15.75">
      <c r="A124" s="27"/>
      <c r="B124" s="28" t="s">
        <v>85</v>
      </c>
      <c r="C124" s="28"/>
      <c r="D124" s="28"/>
      <c r="E124" s="28"/>
      <c r="F124" s="28"/>
      <c r="G124" s="28"/>
      <c r="H124" s="28"/>
      <c r="I124" s="28"/>
      <c r="J124" s="28"/>
      <c r="K124" s="28"/>
      <c r="L124" s="66">
        <v>0</v>
      </c>
      <c r="M124" s="28"/>
      <c r="N124" s="6"/>
      <c r="O124" s="7"/>
      <c r="P124" s="7"/>
      <c r="Q124" s="7"/>
      <c r="R124" s="7"/>
      <c r="S124" s="7"/>
      <c r="T124" s="7"/>
      <c r="U124" s="7"/>
      <c r="V124" s="7"/>
      <c r="W124" s="7"/>
      <c r="X124" s="7"/>
      <c r="Y124" s="7"/>
      <c r="Z124" s="7"/>
    </row>
    <row r="125" spans="1:26" ht="15.75">
      <c r="A125" s="27"/>
      <c r="B125" s="28" t="s">
        <v>86</v>
      </c>
      <c r="C125" s="28"/>
      <c r="D125" s="28"/>
      <c r="E125" s="28"/>
      <c r="F125" s="28"/>
      <c r="G125" s="28"/>
      <c r="H125" s="28"/>
      <c r="I125" s="28"/>
      <c r="J125" s="28"/>
      <c r="K125" s="28"/>
      <c r="L125" s="66">
        <f>L122-L123-L124</f>
        <v>0.21313000000009197</v>
      </c>
      <c r="M125" s="28"/>
      <c r="N125" s="6"/>
      <c r="O125" s="7"/>
      <c r="P125" s="7"/>
      <c r="Q125" s="7"/>
      <c r="R125" s="7"/>
      <c r="S125" s="7"/>
      <c r="T125" s="7"/>
      <c r="U125" s="7"/>
      <c r="V125" s="7"/>
      <c r="W125" s="7"/>
      <c r="X125" s="7"/>
      <c r="Y125" s="7"/>
      <c r="Z125" s="7"/>
    </row>
    <row r="126" spans="1:26" ht="15.75">
      <c r="A126" s="27"/>
      <c r="B126" s="28"/>
      <c r="C126" s="28"/>
      <c r="D126" s="28"/>
      <c r="E126" s="28"/>
      <c r="F126" s="28"/>
      <c r="G126" s="28"/>
      <c r="H126" s="28"/>
      <c r="I126" s="28"/>
      <c r="J126" s="28"/>
      <c r="K126" s="28"/>
      <c r="L126" s="87"/>
      <c r="M126" s="28"/>
      <c r="N126" s="6"/>
      <c r="O126" s="7"/>
      <c r="P126" s="7"/>
      <c r="Q126" s="7"/>
      <c r="R126" s="7"/>
      <c r="S126" s="7"/>
      <c r="T126" s="7"/>
      <c r="U126" s="7"/>
      <c r="V126" s="7"/>
      <c r="W126" s="7"/>
      <c r="X126" s="7"/>
      <c r="Y126" s="7"/>
      <c r="Z126" s="7"/>
    </row>
    <row r="127" spans="1:26" ht="15.75">
      <c r="A127" s="8"/>
      <c r="B127" s="84" t="s">
        <v>87</v>
      </c>
      <c r="C127" s="16"/>
      <c r="D127" s="10"/>
      <c r="E127" s="10"/>
      <c r="F127" s="10"/>
      <c r="G127" s="10"/>
      <c r="H127" s="10"/>
      <c r="I127" s="10"/>
      <c r="J127" s="10"/>
      <c r="K127" s="10"/>
      <c r="L127" s="88"/>
      <c r="M127" s="10"/>
      <c r="N127" s="6"/>
      <c r="O127" s="7"/>
      <c r="P127" s="7"/>
      <c r="Q127" s="7"/>
      <c r="R127" s="7"/>
      <c r="S127" s="7"/>
      <c r="T127" s="7"/>
      <c r="U127" s="7"/>
      <c r="V127" s="7"/>
      <c r="W127" s="7"/>
      <c r="X127" s="7"/>
      <c r="Y127" s="7"/>
      <c r="Z127" s="7"/>
    </row>
    <row r="128" spans="1:26" ht="15.75">
      <c r="A128" s="8"/>
      <c r="B128" s="16"/>
      <c r="C128" s="16"/>
      <c r="D128" s="10"/>
      <c r="E128" s="10"/>
      <c r="F128" s="10"/>
      <c r="G128" s="10"/>
      <c r="H128" s="10"/>
      <c r="I128" s="10"/>
      <c r="J128" s="10"/>
      <c r="K128" s="10"/>
      <c r="L128" s="88"/>
      <c r="M128" s="10"/>
      <c r="N128" s="6"/>
      <c r="O128" s="7"/>
      <c r="P128" s="7"/>
      <c r="Q128" s="7"/>
      <c r="R128" s="7"/>
      <c r="S128" s="7"/>
      <c r="T128" s="7"/>
      <c r="U128" s="7"/>
      <c r="V128" s="7"/>
      <c r="W128" s="7"/>
      <c r="X128" s="7"/>
      <c r="Y128" s="7"/>
      <c r="Z128" s="7"/>
    </row>
    <row r="129" spans="1:26" ht="15.75">
      <c r="A129" s="27"/>
      <c r="B129" s="28" t="s">
        <v>88</v>
      </c>
      <c r="C129" s="28"/>
      <c r="D129" s="28"/>
      <c r="E129" s="28"/>
      <c r="F129" s="28"/>
      <c r="G129" s="28"/>
      <c r="H129" s="28"/>
      <c r="I129" s="28"/>
      <c r="J129" s="28"/>
      <c r="K129" s="28"/>
      <c r="L129" s="66">
        <v>97924</v>
      </c>
      <c r="M129" s="28"/>
      <c r="N129" s="6"/>
      <c r="O129" s="7"/>
      <c r="P129" s="7"/>
      <c r="Q129" s="7"/>
      <c r="R129" s="7"/>
      <c r="S129" s="7"/>
      <c r="T129" s="7"/>
      <c r="U129" s="7"/>
      <c r="V129" s="7"/>
      <c r="W129" s="7"/>
      <c r="X129" s="7"/>
      <c r="Y129" s="7"/>
      <c r="Z129" s="7"/>
    </row>
    <row r="130" spans="1:26" ht="15.75">
      <c r="A130" s="27"/>
      <c r="B130" s="28" t="s">
        <v>89</v>
      </c>
      <c r="C130" s="28"/>
      <c r="D130" s="28"/>
      <c r="E130" s="28"/>
      <c r="F130" s="28"/>
      <c r="G130" s="28"/>
      <c r="H130" s="28"/>
      <c r="I130" s="28"/>
      <c r="J130" s="28"/>
      <c r="K130" s="28"/>
      <c r="L130" s="66">
        <f>-L90</f>
        <v>3376</v>
      </c>
      <c r="M130" s="28"/>
      <c r="N130" s="6"/>
      <c r="O130" s="7"/>
      <c r="P130" s="7"/>
      <c r="Q130" s="7"/>
      <c r="R130" s="7"/>
      <c r="S130" s="7"/>
      <c r="T130" s="7"/>
      <c r="U130" s="7"/>
      <c r="V130" s="7"/>
      <c r="W130" s="7"/>
      <c r="X130" s="7"/>
      <c r="Y130" s="7"/>
      <c r="Z130" s="7"/>
    </row>
    <row r="131" spans="1:26" ht="15.75">
      <c r="A131" s="27"/>
      <c r="B131" s="28" t="s">
        <v>90</v>
      </c>
      <c r="C131" s="28"/>
      <c r="D131" s="28"/>
      <c r="E131" s="28"/>
      <c r="F131" s="28"/>
      <c r="G131" s="28"/>
      <c r="H131" s="28"/>
      <c r="I131" s="28"/>
      <c r="J131" s="28"/>
      <c r="K131" s="28"/>
      <c r="L131" s="66">
        <f>L130+L129</f>
        <v>101300</v>
      </c>
      <c r="M131" s="28"/>
      <c r="N131" s="6"/>
      <c r="O131" s="7"/>
      <c r="P131" s="7"/>
      <c r="Q131" s="7"/>
      <c r="R131" s="7"/>
      <c r="S131" s="7"/>
      <c r="T131" s="7"/>
      <c r="U131" s="7"/>
      <c r="V131" s="7"/>
      <c r="W131" s="7"/>
      <c r="X131" s="7"/>
      <c r="Y131" s="7"/>
      <c r="Z131" s="7"/>
    </row>
    <row r="132" spans="1:26" ht="15.75">
      <c r="A132" s="27"/>
      <c r="B132" s="28" t="s">
        <v>91</v>
      </c>
      <c r="C132" s="28"/>
      <c r="D132" s="28"/>
      <c r="E132" s="28"/>
      <c r="F132" s="28"/>
      <c r="G132" s="28"/>
      <c r="H132" s="89"/>
      <c r="I132" s="28"/>
      <c r="J132" s="28"/>
      <c r="K132" s="28"/>
      <c r="L132" s="66">
        <f>L90</f>
        <v>-3376</v>
      </c>
      <c r="M132" s="28"/>
      <c r="N132" s="6"/>
      <c r="O132" s="7"/>
      <c r="P132" s="7"/>
      <c r="Q132" s="7"/>
      <c r="R132" s="7"/>
      <c r="S132" s="7"/>
      <c r="T132" s="7"/>
      <c r="U132" s="7"/>
      <c r="V132" s="7"/>
      <c r="W132" s="7"/>
      <c r="X132" s="7"/>
      <c r="Y132" s="7"/>
      <c r="Z132" s="7"/>
    </row>
    <row r="133" spans="1:26" ht="15.75">
      <c r="A133" s="27"/>
      <c r="B133" s="28" t="s">
        <v>92</v>
      </c>
      <c r="C133" s="28"/>
      <c r="D133" s="28"/>
      <c r="E133" s="28"/>
      <c r="F133" s="28"/>
      <c r="G133" s="28"/>
      <c r="H133" s="28"/>
      <c r="I133" s="28"/>
      <c r="J133" s="28"/>
      <c r="K133" s="28"/>
      <c r="L133" s="66">
        <v>101300</v>
      </c>
      <c r="M133" s="28"/>
      <c r="N133" s="6"/>
      <c r="O133" s="7"/>
      <c r="P133" s="7"/>
      <c r="Q133" s="7"/>
      <c r="R133" s="7"/>
      <c r="S133" s="7"/>
      <c r="T133" s="7"/>
      <c r="U133" s="7"/>
      <c r="V133" s="7"/>
      <c r="W133" s="7"/>
      <c r="X133" s="7"/>
      <c r="Y133" s="7"/>
      <c r="Z133" s="7"/>
    </row>
    <row r="134" spans="1:26" ht="15.75">
      <c r="A134" s="27"/>
      <c r="B134" s="28"/>
      <c r="C134" s="28"/>
      <c r="D134" s="28"/>
      <c r="E134" s="28"/>
      <c r="F134" s="28"/>
      <c r="G134" s="28"/>
      <c r="H134" s="28"/>
      <c r="I134" s="28"/>
      <c r="J134" s="28"/>
      <c r="K134" s="28"/>
      <c r="L134" s="85"/>
      <c r="M134" s="28"/>
      <c r="N134" s="6"/>
      <c r="O134" s="7"/>
      <c r="P134" s="7"/>
      <c r="Q134" s="7"/>
      <c r="R134" s="7"/>
      <c r="S134" s="7"/>
      <c r="T134" s="7"/>
      <c r="U134" s="7"/>
      <c r="V134" s="7"/>
      <c r="W134" s="7"/>
      <c r="X134" s="7"/>
      <c r="Y134" s="7"/>
      <c r="Z134" s="7"/>
    </row>
    <row r="135" spans="1:26" ht="15.75">
      <c r="A135" s="8"/>
      <c r="B135" s="10"/>
      <c r="C135" s="10"/>
      <c r="D135" s="10"/>
      <c r="E135" s="10"/>
      <c r="F135" s="10"/>
      <c r="G135" s="10"/>
      <c r="H135" s="10"/>
      <c r="I135" s="10"/>
      <c r="J135" s="10"/>
      <c r="K135" s="10"/>
      <c r="L135" s="61"/>
      <c r="M135" s="10"/>
      <c r="N135" s="6"/>
      <c r="O135" s="7"/>
      <c r="P135" s="7"/>
      <c r="Q135" s="7"/>
      <c r="R135" s="7"/>
      <c r="S135" s="7"/>
      <c r="T135" s="7"/>
      <c r="U135" s="7"/>
      <c r="V135" s="7"/>
      <c r="W135" s="7"/>
      <c r="X135" s="7"/>
      <c r="Y135" s="7"/>
      <c r="Z135" s="7"/>
    </row>
    <row r="136" spans="1:26" ht="15.75">
      <c r="A136" s="8"/>
      <c r="B136" s="84" t="s">
        <v>93</v>
      </c>
      <c r="C136" s="16"/>
      <c r="D136" s="10"/>
      <c r="E136" s="10"/>
      <c r="F136" s="10"/>
      <c r="G136" s="10"/>
      <c r="H136" s="10"/>
      <c r="I136" s="10"/>
      <c r="J136" s="10"/>
      <c r="K136" s="10"/>
      <c r="L136" s="61"/>
      <c r="M136" s="10"/>
      <c r="N136" s="6"/>
      <c r="O136" s="7"/>
      <c r="P136" s="7"/>
      <c r="Q136" s="7"/>
      <c r="R136" s="7"/>
      <c r="S136" s="7"/>
      <c r="T136" s="7"/>
      <c r="U136" s="7"/>
      <c r="V136" s="7"/>
      <c r="W136" s="7"/>
      <c r="X136" s="7"/>
      <c r="Y136" s="7"/>
      <c r="Z136" s="7"/>
    </row>
    <row r="137" spans="1:26" ht="15.75">
      <c r="A137" s="27"/>
      <c r="B137" s="28" t="s">
        <v>94</v>
      </c>
      <c r="C137" s="90"/>
      <c r="D137" s="28"/>
      <c r="E137" s="28"/>
      <c r="F137" s="28"/>
      <c r="G137" s="28"/>
      <c r="H137" s="28"/>
      <c r="I137" s="28"/>
      <c r="J137" s="28"/>
      <c r="K137" s="28"/>
      <c r="L137" s="66">
        <f>L59</f>
        <v>357393</v>
      </c>
      <c r="M137" s="28"/>
      <c r="N137" s="6"/>
      <c r="O137" s="7"/>
      <c r="P137" s="7"/>
      <c r="Q137" s="7"/>
      <c r="R137" s="7"/>
      <c r="S137" s="7"/>
      <c r="T137" s="7"/>
      <c r="U137" s="7"/>
      <c r="V137" s="7"/>
      <c r="W137" s="7"/>
      <c r="X137" s="7"/>
      <c r="Y137" s="7"/>
      <c r="Z137" s="7"/>
    </row>
    <row r="138" spans="1:26" ht="15.75">
      <c r="A138" s="27"/>
      <c r="B138" s="28" t="s">
        <v>95</v>
      </c>
      <c r="C138" s="90"/>
      <c r="D138" s="28"/>
      <c r="E138" s="28"/>
      <c r="F138" s="28"/>
      <c r="G138" s="28"/>
      <c r="H138" s="28"/>
      <c r="I138" s="28"/>
      <c r="J138" s="28"/>
      <c r="K138" s="28"/>
      <c r="L138" s="66">
        <f>L63</f>
        <v>34378</v>
      </c>
      <c r="M138" s="28"/>
      <c r="N138" s="6"/>
      <c r="O138" s="7"/>
      <c r="P138" s="7"/>
      <c r="Q138" s="7"/>
      <c r="R138" s="7"/>
      <c r="S138" s="7"/>
      <c r="T138" s="7"/>
      <c r="U138" s="7"/>
      <c r="V138" s="7"/>
      <c r="W138" s="7"/>
      <c r="X138" s="7"/>
      <c r="Y138" s="7"/>
      <c r="Z138" s="7"/>
    </row>
    <row r="139" spans="1:26" ht="15.75">
      <c r="A139" s="27"/>
      <c r="B139" s="28" t="s">
        <v>96</v>
      </c>
      <c r="C139" s="90"/>
      <c r="D139" s="28"/>
      <c r="E139" s="28"/>
      <c r="F139" s="28"/>
      <c r="G139" s="28"/>
      <c r="H139" s="28"/>
      <c r="I139" s="28"/>
      <c r="J139" s="28"/>
      <c r="K139" s="28"/>
      <c r="L139" s="66">
        <f>L138+L137+L65+L66</f>
        <v>405894</v>
      </c>
      <c r="M139" s="28"/>
      <c r="N139" s="6"/>
      <c r="O139" s="7"/>
      <c r="P139" s="7"/>
      <c r="Q139" s="7"/>
      <c r="R139" s="7"/>
      <c r="S139" s="7"/>
      <c r="T139" s="7"/>
      <c r="U139" s="7"/>
      <c r="V139" s="7"/>
      <c r="W139" s="7"/>
      <c r="X139" s="7"/>
      <c r="Y139" s="7"/>
      <c r="Z139" s="7"/>
    </row>
    <row r="140" spans="1:26" ht="15.75">
      <c r="A140" s="27"/>
      <c r="B140" s="28" t="s">
        <v>97</v>
      </c>
      <c r="C140" s="90"/>
      <c r="D140" s="28"/>
      <c r="E140" s="28"/>
      <c r="F140" s="28"/>
      <c r="G140" s="28"/>
      <c r="H140" s="28"/>
      <c r="I140" s="28"/>
      <c r="J140" s="28"/>
      <c r="K140" s="28"/>
      <c r="L140" s="66">
        <f>L68</f>
        <v>300000</v>
      </c>
      <c r="M140" s="28"/>
      <c r="N140" s="6"/>
      <c r="O140" s="7"/>
      <c r="P140" s="7"/>
      <c r="Q140" s="7"/>
      <c r="R140" s="7"/>
      <c r="S140" s="7"/>
      <c r="T140" s="7"/>
      <c r="U140" s="7"/>
      <c r="V140" s="7"/>
      <c r="W140" s="7"/>
      <c r="X140" s="7"/>
      <c r="Y140" s="7"/>
      <c r="Z140" s="7"/>
    </row>
    <row r="141" spans="1:26" ht="15.75">
      <c r="A141" s="27"/>
      <c r="B141" s="28"/>
      <c r="C141" s="28"/>
      <c r="D141" s="28"/>
      <c r="E141" s="28"/>
      <c r="F141" s="28"/>
      <c r="G141" s="28"/>
      <c r="H141" s="28"/>
      <c r="I141" s="28"/>
      <c r="J141" s="28"/>
      <c r="K141" s="28"/>
      <c r="L141" s="85"/>
      <c r="M141" s="28"/>
      <c r="N141" s="6"/>
      <c r="O141" s="7"/>
      <c r="P141" s="7"/>
      <c r="Q141" s="7"/>
      <c r="R141" s="7"/>
      <c r="S141" s="7"/>
      <c r="T141" s="7"/>
      <c r="U141" s="7"/>
      <c r="V141" s="7"/>
      <c r="W141" s="7"/>
      <c r="X141" s="7"/>
      <c r="Y141" s="7"/>
      <c r="Z141" s="7"/>
    </row>
    <row r="142" spans="1:26" ht="15.75">
      <c r="A142" s="8"/>
      <c r="B142" s="10"/>
      <c r="C142" s="10"/>
      <c r="D142" s="10"/>
      <c r="E142" s="10"/>
      <c r="F142" s="10"/>
      <c r="G142" s="10"/>
      <c r="H142" s="23"/>
      <c r="I142" s="10"/>
      <c r="J142" s="23"/>
      <c r="K142" s="10"/>
      <c r="L142" s="61"/>
      <c r="M142" s="10"/>
      <c r="N142" s="6"/>
      <c r="O142" s="7"/>
      <c r="P142" s="7"/>
      <c r="Q142" s="7"/>
      <c r="R142" s="7"/>
      <c r="S142" s="7"/>
      <c r="T142" s="7"/>
      <c r="U142" s="7"/>
      <c r="V142" s="7"/>
      <c r="W142" s="7"/>
      <c r="X142" s="7"/>
      <c r="Y142" s="7"/>
      <c r="Z142" s="7"/>
    </row>
    <row r="143" spans="1:26" ht="15.75">
      <c r="A143" s="8"/>
      <c r="B143" s="84" t="s">
        <v>98</v>
      </c>
      <c r="C143" s="12"/>
      <c r="D143" s="12"/>
      <c r="E143" s="12"/>
      <c r="F143" s="12"/>
      <c r="G143" s="12"/>
      <c r="H143" s="91" t="s">
        <v>172</v>
      </c>
      <c r="I143" s="91"/>
      <c r="J143" s="91" t="s">
        <v>177</v>
      </c>
      <c r="K143" s="12"/>
      <c r="L143" s="92" t="s">
        <v>192</v>
      </c>
      <c r="M143" s="10"/>
      <c r="N143" s="6"/>
      <c r="O143" s="7"/>
      <c r="P143" s="7"/>
      <c r="Q143" s="7"/>
      <c r="R143" s="7"/>
      <c r="S143" s="7"/>
      <c r="T143" s="7"/>
      <c r="U143" s="7"/>
      <c r="V143" s="7"/>
      <c r="W143" s="7"/>
      <c r="X143" s="7"/>
      <c r="Y143" s="7"/>
      <c r="Z143" s="7"/>
    </row>
    <row r="144" spans="1:26" ht="15.75">
      <c r="A144" s="27"/>
      <c r="B144" s="28" t="s">
        <v>99</v>
      </c>
      <c r="C144" s="28"/>
      <c r="D144" s="28"/>
      <c r="E144" s="28"/>
      <c r="F144" s="28"/>
      <c r="G144" s="28"/>
      <c r="H144" s="66"/>
      <c r="I144" s="28"/>
      <c r="J144" s="52"/>
      <c r="K144" s="28"/>
      <c r="L144" s="66"/>
      <c r="M144" s="28"/>
      <c r="N144" s="6"/>
      <c r="O144" s="7"/>
      <c r="P144" s="7"/>
      <c r="Q144" s="7"/>
      <c r="R144" s="7"/>
      <c r="S144" s="7"/>
      <c r="T144" s="7"/>
      <c r="U144" s="7"/>
      <c r="V144" s="7"/>
      <c r="W144" s="7"/>
      <c r="X144" s="7"/>
      <c r="Y144" s="7"/>
      <c r="Z144" s="7"/>
    </row>
    <row r="145" spans="1:26" ht="15.75">
      <c r="A145" s="27"/>
      <c r="B145" s="28" t="s">
        <v>100</v>
      </c>
      <c r="C145" s="28"/>
      <c r="D145" s="28"/>
      <c r="E145" s="28"/>
      <c r="F145" s="28"/>
      <c r="G145" s="28"/>
      <c r="H145" s="66"/>
      <c r="I145" s="28"/>
      <c r="J145" s="28"/>
      <c r="K145" s="28"/>
      <c r="L145" s="66" t="s">
        <v>182</v>
      </c>
      <c r="M145" s="28"/>
      <c r="N145" s="6"/>
      <c r="O145" s="7"/>
      <c r="P145" s="7"/>
      <c r="Q145" s="7"/>
      <c r="R145" s="7"/>
      <c r="S145" s="7"/>
      <c r="T145" s="7"/>
      <c r="U145" s="7"/>
      <c r="V145" s="7"/>
      <c r="W145" s="7"/>
      <c r="X145" s="7"/>
      <c r="Y145" s="7"/>
      <c r="Z145" s="7"/>
    </row>
    <row r="146" spans="1:26" ht="15.75">
      <c r="A146" s="27"/>
      <c r="B146" s="28" t="s">
        <v>101</v>
      </c>
      <c r="C146" s="28"/>
      <c r="D146" s="28"/>
      <c r="E146" s="28"/>
      <c r="F146" s="28"/>
      <c r="G146" s="28"/>
      <c r="H146" s="66"/>
      <c r="I146" s="28"/>
      <c r="J146" s="28"/>
      <c r="K146" s="28"/>
      <c r="L146" s="66" t="s">
        <v>182</v>
      </c>
      <c r="M146" s="28"/>
      <c r="N146" s="6"/>
      <c r="O146" s="7"/>
      <c r="P146" s="7"/>
      <c r="Q146" s="7"/>
      <c r="R146" s="7"/>
      <c r="S146" s="7"/>
      <c r="T146" s="7"/>
      <c r="U146" s="7"/>
      <c r="V146" s="7"/>
      <c r="W146" s="7"/>
      <c r="X146" s="7"/>
      <c r="Y146" s="7"/>
      <c r="Z146" s="7"/>
    </row>
    <row r="147" spans="1:26" ht="15.75">
      <c r="A147" s="27"/>
      <c r="B147" s="28" t="s">
        <v>102</v>
      </c>
      <c r="C147" s="28"/>
      <c r="D147" s="28"/>
      <c r="E147" s="28"/>
      <c r="F147" s="28"/>
      <c r="G147" s="28"/>
      <c r="H147" s="66"/>
      <c r="I147" s="28"/>
      <c r="J147" s="66"/>
      <c r="K147" s="28"/>
      <c r="L147" s="66" t="s">
        <v>182</v>
      </c>
      <c r="M147" s="28"/>
      <c r="N147" s="6"/>
      <c r="O147" s="7"/>
      <c r="P147" s="7"/>
      <c r="Q147" s="7"/>
      <c r="R147" s="7"/>
      <c r="S147" s="7"/>
      <c r="T147" s="7"/>
      <c r="U147" s="7"/>
      <c r="V147" s="7"/>
      <c r="W147" s="7"/>
      <c r="X147" s="7"/>
      <c r="Y147" s="7"/>
      <c r="Z147" s="7"/>
    </row>
    <row r="148" spans="1:26" ht="15.75">
      <c r="A148" s="27"/>
      <c r="B148" s="28" t="s">
        <v>103</v>
      </c>
      <c r="C148" s="28"/>
      <c r="D148" s="28"/>
      <c r="E148" s="28"/>
      <c r="F148" s="28"/>
      <c r="G148" s="28"/>
      <c r="H148" s="66"/>
      <c r="I148" s="28"/>
      <c r="J148" s="52"/>
      <c r="K148" s="28"/>
      <c r="L148" s="66"/>
      <c r="M148" s="28"/>
      <c r="N148" s="6"/>
      <c r="O148" s="7"/>
      <c r="P148" s="7"/>
      <c r="Q148" s="7"/>
      <c r="R148" s="7"/>
      <c r="S148" s="7"/>
      <c r="T148" s="7"/>
      <c r="U148" s="7"/>
      <c r="V148" s="7"/>
      <c r="W148" s="7"/>
      <c r="X148" s="7"/>
      <c r="Y148" s="7"/>
      <c r="Z148" s="7"/>
    </row>
    <row r="149" spans="1:26" ht="15.75">
      <c r="A149" s="27"/>
      <c r="B149" s="28"/>
      <c r="C149" s="28"/>
      <c r="D149" s="28"/>
      <c r="E149" s="28"/>
      <c r="F149" s="28"/>
      <c r="G149" s="28"/>
      <c r="H149" s="28"/>
      <c r="I149" s="28"/>
      <c r="J149" s="28"/>
      <c r="K149" s="28"/>
      <c r="L149" s="85"/>
      <c r="M149" s="28"/>
      <c r="N149" s="6"/>
      <c r="O149" s="7"/>
      <c r="P149" s="7"/>
      <c r="Q149" s="7"/>
      <c r="R149" s="7"/>
      <c r="S149" s="7"/>
      <c r="T149" s="7"/>
      <c r="U149" s="7"/>
      <c r="V149" s="7"/>
      <c r="W149" s="7"/>
      <c r="X149" s="7"/>
      <c r="Y149" s="7"/>
      <c r="Z149" s="7"/>
    </row>
    <row r="150" spans="1:26" ht="15.75">
      <c r="A150" s="8"/>
      <c r="B150" s="10"/>
      <c r="C150" s="10"/>
      <c r="D150" s="10"/>
      <c r="E150" s="10"/>
      <c r="F150" s="10"/>
      <c r="G150" s="10"/>
      <c r="H150" s="10"/>
      <c r="I150" s="10"/>
      <c r="J150" s="10"/>
      <c r="K150" s="10"/>
      <c r="L150" s="61"/>
      <c r="M150" s="10"/>
      <c r="N150" s="6"/>
      <c r="O150" s="7"/>
      <c r="P150" s="7"/>
      <c r="Q150" s="7"/>
      <c r="R150" s="7"/>
      <c r="S150" s="7"/>
      <c r="T150" s="7"/>
      <c r="U150" s="7"/>
      <c r="V150" s="7"/>
      <c r="W150" s="7"/>
      <c r="X150" s="7"/>
      <c r="Y150" s="7"/>
      <c r="Z150" s="7"/>
    </row>
    <row r="151" spans="1:26" ht="15.75">
      <c r="A151" s="8"/>
      <c r="B151" s="84" t="s">
        <v>104</v>
      </c>
      <c r="C151" s="16"/>
      <c r="D151" s="10"/>
      <c r="E151" s="10"/>
      <c r="F151" s="10"/>
      <c r="G151" s="10"/>
      <c r="H151" s="10"/>
      <c r="I151" s="10"/>
      <c r="J151" s="10"/>
      <c r="K151" s="10"/>
      <c r="L151" s="93"/>
      <c r="M151" s="10"/>
      <c r="N151" s="6"/>
      <c r="O151" s="7"/>
      <c r="P151" s="7"/>
      <c r="Q151" s="7"/>
      <c r="R151" s="7"/>
      <c r="S151" s="7"/>
      <c r="T151" s="7"/>
      <c r="U151" s="7"/>
      <c r="V151" s="7"/>
      <c r="W151" s="7"/>
      <c r="X151" s="7"/>
      <c r="Y151" s="7"/>
      <c r="Z151" s="7"/>
    </row>
    <row r="152" spans="1:26" ht="15.75">
      <c r="A152" s="27"/>
      <c r="B152" s="28" t="s">
        <v>105</v>
      </c>
      <c r="C152" s="28"/>
      <c r="D152" s="28"/>
      <c r="E152" s="28"/>
      <c r="F152" s="28"/>
      <c r="G152" s="28"/>
      <c r="H152" s="28"/>
      <c r="I152" s="28"/>
      <c r="J152" s="28"/>
      <c r="K152" s="28"/>
      <c r="L152" s="76">
        <f>(L78-L75+L81+L82+L83)/-L84</f>
        <v>3.642517814726841</v>
      </c>
      <c r="M152" s="28" t="s">
        <v>193</v>
      </c>
      <c r="N152" s="6"/>
      <c r="O152" s="7"/>
      <c r="P152" s="7"/>
      <c r="Q152" s="7"/>
      <c r="R152" s="7"/>
      <c r="S152" s="7"/>
      <c r="T152" s="7"/>
      <c r="U152" s="7"/>
      <c r="V152" s="7"/>
      <c r="W152" s="7"/>
      <c r="X152" s="7"/>
      <c r="Y152" s="7"/>
      <c r="Z152" s="7"/>
    </row>
    <row r="153" spans="1:26" ht="15.75">
      <c r="A153" s="27"/>
      <c r="B153" s="28" t="s">
        <v>106</v>
      </c>
      <c r="C153" s="28"/>
      <c r="D153" s="28"/>
      <c r="E153" s="28"/>
      <c r="F153" s="28"/>
      <c r="G153" s="28"/>
      <c r="H153" s="28"/>
      <c r="I153" s="28"/>
      <c r="J153" s="28"/>
      <c r="K153" s="28"/>
      <c r="L153" s="94">
        <v>3.22</v>
      </c>
      <c r="M153" s="28" t="s">
        <v>193</v>
      </c>
      <c r="N153" s="6"/>
      <c r="O153" s="7"/>
      <c r="P153" s="7"/>
      <c r="Q153" s="7"/>
      <c r="R153" s="7"/>
      <c r="S153" s="7"/>
      <c r="T153" s="7"/>
      <c r="U153" s="7"/>
      <c r="V153" s="7"/>
      <c r="W153" s="7"/>
      <c r="X153" s="7"/>
      <c r="Y153" s="7"/>
      <c r="Z153" s="7"/>
    </row>
    <row r="154" spans="1:26" ht="15.75">
      <c r="A154" s="27"/>
      <c r="B154" s="28" t="s">
        <v>107</v>
      </c>
      <c r="C154" s="28"/>
      <c r="D154" s="28"/>
      <c r="E154" s="28"/>
      <c r="F154" s="28"/>
      <c r="G154" s="28"/>
      <c r="H154" s="28"/>
      <c r="I154" s="28"/>
      <c r="J154" s="28"/>
      <c r="K154" s="28"/>
      <c r="L154" s="76">
        <f>(L78-L75+SUM(L81:L85))/-L86</f>
        <v>7.485641891891892</v>
      </c>
      <c r="M154" s="28" t="s">
        <v>193</v>
      </c>
      <c r="N154" s="6"/>
      <c r="O154" s="7"/>
      <c r="P154" s="7"/>
      <c r="Q154" s="7"/>
      <c r="R154" s="7"/>
      <c r="S154" s="7"/>
      <c r="T154" s="7"/>
      <c r="U154" s="7"/>
      <c r="V154" s="7"/>
      <c r="W154" s="7"/>
      <c r="X154" s="7"/>
      <c r="Y154" s="7"/>
      <c r="Z154" s="7"/>
    </row>
    <row r="155" spans="1:26" ht="15.75">
      <c r="A155" s="27"/>
      <c r="B155" s="28" t="s">
        <v>108</v>
      </c>
      <c r="C155" s="28"/>
      <c r="D155" s="28"/>
      <c r="E155" s="28"/>
      <c r="F155" s="28"/>
      <c r="G155" s="28"/>
      <c r="H155" s="28"/>
      <c r="I155" s="28"/>
      <c r="J155" s="28"/>
      <c r="K155" s="28"/>
      <c r="L155" s="95">
        <v>6.27</v>
      </c>
      <c r="M155" s="28" t="s">
        <v>193</v>
      </c>
      <c r="N155" s="6"/>
      <c r="O155" s="7"/>
      <c r="P155" s="7"/>
      <c r="Q155" s="7"/>
      <c r="R155" s="7"/>
      <c r="S155" s="7"/>
      <c r="T155" s="7"/>
      <c r="U155" s="7"/>
      <c r="V155" s="7"/>
      <c r="W155" s="7"/>
      <c r="X155" s="7"/>
      <c r="Y155" s="7"/>
      <c r="Z155" s="7"/>
    </row>
    <row r="156" spans="1:26" ht="15.75">
      <c r="A156" s="27"/>
      <c r="B156" s="28" t="s">
        <v>109</v>
      </c>
      <c r="C156" s="28"/>
      <c r="D156" s="28"/>
      <c r="E156" s="28"/>
      <c r="F156" s="28"/>
      <c r="G156" s="28"/>
      <c r="H156" s="28"/>
      <c r="I156" s="28"/>
      <c r="J156" s="28"/>
      <c r="K156" s="28"/>
      <c r="L156" s="76">
        <f>(L78-L75+L81+L82+L83+L84+L85+L86)/-L87</f>
        <v>20.42287234042553</v>
      </c>
      <c r="M156" s="28" t="s">
        <v>193</v>
      </c>
      <c r="N156" s="6"/>
      <c r="O156" s="7"/>
      <c r="P156" s="7"/>
      <c r="Q156" s="7"/>
      <c r="R156" s="7"/>
      <c r="S156" s="7"/>
      <c r="T156" s="7"/>
      <c r="U156" s="7"/>
      <c r="V156" s="7"/>
      <c r="W156" s="7"/>
      <c r="X156" s="7"/>
      <c r="Y156" s="7"/>
      <c r="Z156" s="7"/>
    </row>
    <row r="157" spans="1:26" ht="15.75">
      <c r="A157" s="27"/>
      <c r="B157" s="28" t="s">
        <v>110</v>
      </c>
      <c r="C157" s="28"/>
      <c r="D157" s="28"/>
      <c r="E157" s="28"/>
      <c r="F157" s="28"/>
      <c r="G157" s="28"/>
      <c r="H157" s="28"/>
      <c r="I157" s="28"/>
      <c r="J157" s="28"/>
      <c r="K157" s="28"/>
      <c r="L157" s="94">
        <v>16.38</v>
      </c>
      <c r="M157" s="28" t="s">
        <v>193</v>
      </c>
      <c r="N157" s="6"/>
      <c r="O157" s="7"/>
      <c r="P157" s="7"/>
      <c r="Q157" s="7"/>
      <c r="R157" s="7"/>
      <c r="S157" s="7"/>
      <c r="T157" s="7"/>
      <c r="U157" s="7"/>
      <c r="V157" s="7"/>
      <c r="W157" s="7"/>
      <c r="X157" s="7"/>
      <c r="Y157" s="7"/>
      <c r="Z157" s="7"/>
    </row>
    <row r="158" spans="1:26" ht="15.75">
      <c r="A158" s="27"/>
      <c r="B158" s="28"/>
      <c r="C158" s="28"/>
      <c r="D158" s="28"/>
      <c r="E158" s="28"/>
      <c r="F158" s="28"/>
      <c r="G158" s="28"/>
      <c r="H158" s="28"/>
      <c r="I158" s="28"/>
      <c r="J158" s="28"/>
      <c r="K158" s="28"/>
      <c r="L158" s="28"/>
      <c r="M158" s="28"/>
      <c r="N158" s="6"/>
      <c r="O158" s="7"/>
      <c r="P158" s="7"/>
      <c r="Q158" s="7"/>
      <c r="R158" s="7"/>
      <c r="S158" s="7"/>
      <c r="T158" s="7"/>
      <c r="U158" s="7"/>
      <c r="V158" s="7"/>
      <c r="W158" s="7"/>
      <c r="X158" s="7"/>
      <c r="Y158" s="7"/>
      <c r="Z158" s="7"/>
    </row>
    <row r="159" spans="1:26" ht="15.75">
      <c r="A159" s="2"/>
      <c r="B159" s="96"/>
      <c r="C159" s="96"/>
      <c r="D159" s="96"/>
      <c r="E159" s="96"/>
      <c r="F159" s="96"/>
      <c r="G159" s="96"/>
      <c r="H159" s="96"/>
      <c r="I159" s="96"/>
      <c r="J159" s="96"/>
      <c r="K159" s="96"/>
      <c r="L159" s="96"/>
      <c r="M159" s="96"/>
      <c r="N159" s="6"/>
      <c r="O159" s="7"/>
      <c r="P159" s="7"/>
      <c r="Q159" s="7"/>
      <c r="R159" s="7"/>
      <c r="S159" s="7"/>
      <c r="T159" s="7"/>
      <c r="U159" s="7"/>
      <c r="V159" s="7"/>
      <c r="W159" s="7"/>
      <c r="X159" s="7"/>
      <c r="Y159" s="7"/>
      <c r="Z159" s="7"/>
    </row>
    <row r="160" spans="1:26" ht="15.75">
      <c r="A160" s="97"/>
      <c r="B160" s="60" t="s">
        <v>111</v>
      </c>
      <c r="C160" s="98"/>
      <c r="D160" s="98"/>
      <c r="E160" s="98"/>
      <c r="F160" s="98"/>
      <c r="G160" s="99"/>
      <c r="H160" s="99"/>
      <c r="I160" s="99"/>
      <c r="J160" s="99">
        <v>36707</v>
      </c>
      <c r="K160" s="18"/>
      <c r="L160" s="18"/>
      <c r="M160" s="10"/>
      <c r="N160" s="100"/>
      <c r="O160" s="7"/>
      <c r="P160" s="7"/>
      <c r="Q160" s="7"/>
      <c r="R160" s="7"/>
      <c r="S160" s="7"/>
      <c r="T160" s="7"/>
      <c r="U160" s="7"/>
      <c r="V160" s="7"/>
      <c r="W160" s="7"/>
      <c r="X160" s="7"/>
      <c r="Y160" s="7"/>
      <c r="Z160" s="7"/>
    </row>
    <row r="161" spans="1:26" ht="15.75">
      <c r="A161" s="101"/>
      <c r="B161" s="102" t="s">
        <v>112</v>
      </c>
      <c r="C161" s="103"/>
      <c r="D161" s="103"/>
      <c r="E161" s="103"/>
      <c r="F161" s="103"/>
      <c r="G161" s="89"/>
      <c r="H161" s="89"/>
      <c r="I161" s="89"/>
      <c r="J161" s="104">
        <v>0.19215</v>
      </c>
      <c r="K161" s="28"/>
      <c r="L161" s="28"/>
      <c r="M161" s="28"/>
      <c r="N161" s="100"/>
      <c r="O161" s="7"/>
      <c r="P161" s="7"/>
      <c r="Q161" s="7"/>
      <c r="R161" s="7"/>
      <c r="S161" s="7"/>
      <c r="T161" s="7"/>
      <c r="U161" s="7"/>
      <c r="V161" s="7"/>
      <c r="W161" s="7"/>
      <c r="X161" s="7"/>
      <c r="Y161" s="7"/>
      <c r="Z161" s="7"/>
    </row>
    <row r="162" spans="1:26" ht="15.75">
      <c r="A162" s="101"/>
      <c r="B162" s="102" t="s">
        <v>113</v>
      </c>
      <c r="C162" s="103"/>
      <c r="D162" s="103"/>
      <c r="E162" s="103"/>
      <c r="F162" s="103"/>
      <c r="G162" s="89"/>
      <c r="H162" s="89"/>
      <c r="I162" s="89"/>
      <c r="J162" s="104">
        <v>0.0809</v>
      </c>
      <c r="K162" s="104"/>
      <c r="L162" s="28"/>
      <c r="M162" s="28"/>
      <c r="N162" s="100"/>
      <c r="O162" s="7"/>
      <c r="P162" s="7"/>
      <c r="Q162" s="7"/>
      <c r="R162" s="7"/>
      <c r="S162" s="7"/>
      <c r="T162" s="7"/>
      <c r="U162" s="7"/>
      <c r="V162" s="7"/>
      <c r="W162" s="7"/>
      <c r="X162" s="7"/>
      <c r="Y162" s="7"/>
      <c r="Z162" s="7"/>
    </row>
    <row r="163" spans="1:26" ht="15.75">
      <c r="A163" s="101"/>
      <c r="B163" s="102" t="s">
        <v>114</v>
      </c>
      <c r="C163" s="103"/>
      <c r="D163" s="103"/>
      <c r="E163" s="103"/>
      <c r="F163" s="103"/>
      <c r="G163" s="89"/>
      <c r="H163" s="89"/>
      <c r="I163" s="89"/>
      <c r="J163" s="104">
        <f>J161-J162</f>
        <v>0.11124999999999999</v>
      </c>
      <c r="K163" s="28"/>
      <c r="L163" s="28"/>
      <c r="M163" s="28"/>
      <c r="N163" s="100"/>
      <c r="O163" s="7"/>
      <c r="P163" s="7"/>
      <c r="Q163" s="7"/>
      <c r="R163" s="7"/>
      <c r="S163" s="7"/>
      <c r="T163" s="7"/>
      <c r="U163" s="7"/>
      <c r="V163" s="7"/>
      <c r="W163" s="7"/>
      <c r="X163" s="7"/>
      <c r="Y163" s="7"/>
      <c r="Z163" s="7"/>
    </row>
    <row r="164" spans="1:26" ht="15.75">
      <c r="A164" s="101"/>
      <c r="B164" s="102" t="s">
        <v>115</v>
      </c>
      <c r="C164" s="103"/>
      <c r="D164" s="103"/>
      <c r="E164" s="103"/>
      <c r="F164" s="103"/>
      <c r="G164" s="89"/>
      <c r="H164" s="89"/>
      <c r="I164" s="89"/>
      <c r="J164" s="104">
        <v>0.16967</v>
      </c>
      <c r="K164" s="28"/>
      <c r="L164" s="28"/>
      <c r="M164" s="28"/>
      <c r="N164" s="100"/>
      <c r="O164" s="7"/>
      <c r="P164" s="7"/>
      <c r="Q164" s="7"/>
      <c r="R164" s="7"/>
      <c r="S164" s="7"/>
      <c r="T164" s="7"/>
      <c r="U164" s="7"/>
      <c r="V164" s="7"/>
      <c r="W164" s="7"/>
      <c r="X164" s="7"/>
      <c r="Y164" s="7"/>
      <c r="Z164" s="7"/>
    </row>
    <row r="165" spans="1:26" ht="15.75">
      <c r="A165" s="101"/>
      <c r="B165" s="102" t="s">
        <v>116</v>
      </c>
      <c r="C165" s="103"/>
      <c r="D165" s="103"/>
      <c r="E165" s="103"/>
      <c r="F165" s="103"/>
      <c r="G165" s="89"/>
      <c r="H165" s="89"/>
      <c r="I165" s="89"/>
      <c r="J165" s="104">
        <f>L28</f>
        <v>0.0660625</v>
      </c>
      <c r="K165" s="28"/>
      <c r="L165" s="28"/>
      <c r="M165" s="28"/>
      <c r="N165" s="100"/>
      <c r="O165" s="7"/>
      <c r="P165" s="7"/>
      <c r="Q165" s="7"/>
      <c r="R165" s="7"/>
      <c r="S165" s="7"/>
      <c r="T165" s="7"/>
      <c r="U165" s="7"/>
      <c r="V165" s="7"/>
      <c r="W165" s="7"/>
      <c r="X165" s="7"/>
      <c r="Y165" s="7"/>
      <c r="Z165" s="7"/>
    </row>
    <row r="166" spans="1:26" ht="15.75">
      <c r="A166" s="101"/>
      <c r="B166" s="102" t="s">
        <v>117</v>
      </c>
      <c r="C166" s="103"/>
      <c r="D166" s="103"/>
      <c r="E166" s="103"/>
      <c r="F166" s="103"/>
      <c r="G166" s="89"/>
      <c r="H166" s="89"/>
      <c r="I166" s="89"/>
      <c r="J166" s="104">
        <f>J164-J165</f>
        <v>0.10360749999999999</v>
      </c>
      <c r="K166" s="28"/>
      <c r="L166" s="28"/>
      <c r="M166" s="28"/>
      <c r="N166" s="100"/>
      <c r="O166" s="7"/>
      <c r="P166" s="7"/>
      <c r="Q166" s="7"/>
      <c r="R166" s="7"/>
      <c r="S166" s="7"/>
      <c r="T166" s="7"/>
      <c r="U166" s="7"/>
      <c r="V166" s="7"/>
      <c r="W166" s="7"/>
      <c r="X166" s="7"/>
      <c r="Y166" s="7"/>
      <c r="Z166" s="7"/>
    </row>
    <row r="167" spans="1:26" ht="15.75">
      <c r="A167" s="101"/>
      <c r="B167" s="102" t="s">
        <v>118</v>
      </c>
      <c r="C167" s="103"/>
      <c r="D167" s="103"/>
      <c r="E167" s="103"/>
      <c r="F167" s="103"/>
      <c r="G167" s="89"/>
      <c r="H167" s="89"/>
      <c r="I167" s="89"/>
      <c r="J167" s="104" t="s">
        <v>178</v>
      </c>
      <c r="K167" s="28"/>
      <c r="L167" s="28"/>
      <c r="M167" s="28"/>
      <c r="N167" s="100"/>
      <c r="O167" s="7"/>
      <c r="P167" s="7"/>
      <c r="Q167" s="7"/>
      <c r="R167" s="7"/>
      <c r="S167" s="7"/>
      <c r="T167" s="7"/>
      <c r="U167" s="7"/>
      <c r="V167" s="7"/>
      <c r="W167" s="7"/>
      <c r="X167" s="7"/>
      <c r="Y167" s="7"/>
      <c r="Z167" s="7"/>
    </row>
    <row r="168" spans="1:26" ht="15.75">
      <c r="A168" s="101"/>
      <c r="B168" s="102" t="s">
        <v>119</v>
      </c>
      <c r="C168" s="103"/>
      <c r="D168" s="103"/>
      <c r="E168" s="103"/>
      <c r="F168" s="103"/>
      <c r="G168" s="89"/>
      <c r="H168" s="89"/>
      <c r="I168" s="89"/>
      <c r="J168" s="105">
        <v>78.22</v>
      </c>
      <c r="K168" s="28"/>
      <c r="L168" s="28"/>
      <c r="M168" s="28"/>
      <c r="N168" s="100"/>
      <c r="O168" s="7"/>
      <c r="P168" s="7"/>
      <c r="Q168" s="7"/>
      <c r="R168" s="7"/>
      <c r="S168" s="7"/>
      <c r="T168" s="7"/>
      <c r="U168" s="7"/>
      <c r="V168" s="7"/>
      <c r="W168" s="7"/>
      <c r="X168" s="7"/>
      <c r="Y168" s="7"/>
      <c r="Z168" s="7"/>
    </row>
    <row r="169" spans="1:26" ht="15.75">
      <c r="A169" s="101"/>
      <c r="B169" s="102" t="s">
        <v>120</v>
      </c>
      <c r="C169" s="103"/>
      <c r="D169" s="103"/>
      <c r="E169" s="103"/>
      <c r="F169" s="103"/>
      <c r="G169" s="89"/>
      <c r="H169" s="89"/>
      <c r="I169" s="89"/>
      <c r="J169" s="105">
        <v>63.61</v>
      </c>
      <c r="K169" s="28"/>
      <c r="L169" s="28"/>
      <c r="M169" s="28"/>
      <c r="N169" s="100"/>
      <c r="O169" s="7"/>
      <c r="P169" s="7"/>
      <c r="Q169" s="7"/>
      <c r="R169" s="7"/>
      <c r="S169" s="7"/>
      <c r="T169" s="7"/>
      <c r="U169" s="7"/>
      <c r="V169" s="7"/>
      <c r="W169" s="7"/>
      <c r="X169" s="7"/>
      <c r="Y169" s="7"/>
      <c r="Z169" s="7"/>
    </row>
    <row r="170" spans="1:26" ht="15.75">
      <c r="A170" s="101"/>
      <c r="B170" s="102" t="s">
        <v>121</v>
      </c>
      <c r="C170" s="103"/>
      <c r="D170" s="103"/>
      <c r="E170" s="103"/>
      <c r="F170" s="103"/>
      <c r="G170" s="89"/>
      <c r="H170" s="89"/>
      <c r="I170" s="89"/>
      <c r="J170" s="104">
        <f>F59/D59*4</f>
        <v>0.2822716996643146</v>
      </c>
      <c r="K170" s="28"/>
      <c r="L170" s="28"/>
      <c r="M170" s="28"/>
      <c r="N170" s="100"/>
      <c r="O170" s="7"/>
      <c r="P170" s="106"/>
      <c r="Q170" s="106"/>
      <c r="R170" s="7"/>
      <c r="S170" s="7"/>
      <c r="T170" s="7"/>
      <c r="U170" s="7"/>
      <c r="V170" s="7"/>
      <c r="W170" s="7"/>
      <c r="X170" s="7"/>
      <c r="Y170" s="7"/>
      <c r="Z170" s="7"/>
    </row>
    <row r="171" spans="1:26" ht="15.75">
      <c r="A171" s="101"/>
      <c r="B171" s="102"/>
      <c r="C171" s="102"/>
      <c r="D171" s="102"/>
      <c r="E171" s="102"/>
      <c r="F171" s="102"/>
      <c r="G171" s="28"/>
      <c r="H171" s="28"/>
      <c r="I171" s="35"/>
      <c r="J171" s="107"/>
      <c r="K171" s="28"/>
      <c r="L171" s="108"/>
      <c r="M171" s="28"/>
      <c r="N171" s="100"/>
      <c r="O171" s="7"/>
      <c r="P171" s="106"/>
      <c r="Q171" s="106"/>
      <c r="R171" s="7"/>
      <c r="S171" s="7"/>
      <c r="T171" s="7"/>
      <c r="U171" s="7"/>
      <c r="V171" s="7"/>
      <c r="W171" s="7"/>
      <c r="X171" s="7"/>
      <c r="Y171" s="7"/>
      <c r="Z171" s="7"/>
    </row>
    <row r="172" spans="1:26" ht="15.75">
      <c r="A172" s="109"/>
      <c r="B172" s="17" t="s">
        <v>122</v>
      </c>
      <c r="C172" s="20"/>
      <c r="D172" s="110"/>
      <c r="E172" s="20"/>
      <c r="F172" s="110"/>
      <c r="G172" s="20"/>
      <c r="H172" s="110"/>
      <c r="I172" s="20" t="s">
        <v>173</v>
      </c>
      <c r="J172" s="110" t="s">
        <v>179</v>
      </c>
      <c r="K172" s="18"/>
      <c r="L172" s="18"/>
      <c r="M172" s="10"/>
      <c r="N172" s="100"/>
      <c r="O172" s="7"/>
      <c r="P172" s="111"/>
      <c r="Q172" s="111"/>
      <c r="R172" s="111"/>
      <c r="S172" s="7"/>
      <c r="T172" s="7"/>
      <c r="U172" s="7"/>
      <c r="V172" s="7"/>
      <c r="W172" s="7"/>
      <c r="X172" s="7"/>
      <c r="Y172" s="7"/>
      <c r="Z172" s="7"/>
    </row>
    <row r="173" spans="1:26" ht="15.75">
      <c r="A173" s="112"/>
      <c r="B173" s="102" t="s">
        <v>123</v>
      </c>
      <c r="C173" s="67"/>
      <c r="D173" s="67"/>
      <c r="E173" s="67"/>
      <c r="F173" s="28"/>
      <c r="G173" s="28"/>
      <c r="H173" s="28"/>
      <c r="I173" s="28">
        <v>5259</v>
      </c>
      <c r="J173" s="66">
        <v>43740</v>
      </c>
      <c r="K173" s="66"/>
      <c r="L173" s="108"/>
      <c r="M173" s="113"/>
      <c r="N173" s="100"/>
      <c r="O173" s="7"/>
      <c r="P173" s="7"/>
      <c r="Q173" s="7"/>
      <c r="R173" s="7"/>
      <c r="S173" s="7"/>
      <c r="T173" s="7"/>
      <c r="U173" s="7"/>
      <c r="V173" s="7"/>
      <c r="W173" s="7"/>
      <c r="X173" s="7"/>
      <c r="Y173" s="7"/>
      <c r="Z173" s="7"/>
    </row>
    <row r="174" spans="1:26" ht="15.75">
      <c r="A174" s="112"/>
      <c r="B174" s="102" t="s">
        <v>124</v>
      </c>
      <c r="C174" s="67"/>
      <c r="D174" s="67"/>
      <c r="E174" s="67"/>
      <c r="F174" s="28"/>
      <c r="G174" s="28"/>
      <c r="H174" s="28"/>
      <c r="I174" s="28">
        <v>75</v>
      </c>
      <c r="J174" s="66">
        <v>304</v>
      </c>
      <c r="K174" s="66"/>
      <c r="L174" s="108"/>
      <c r="M174" s="113"/>
      <c r="N174" s="100"/>
      <c r="O174" s="7"/>
      <c r="P174" s="7"/>
      <c r="Q174" s="7"/>
      <c r="R174" s="7"/>
      <c r="S174" s="7"/>
      <c r="T174" s="7"/>
      <c r="U174" s="7"/>
      <c r="V174" s="7"/>
      <c r="W174" s="7"/>
      <c r="X174" s="7"/>
      <c r="Y174" s="7"/>
      <c r="Z174" s="7"/>
    </row>
    <row r="175" spans="1:26" ht="15.75">
      <c r="A175" s="112"/>
      <c r="B175" s="114" t="s">
        <v>125</v>
      </c>
      <c r="C175" s="67"/>
      <c r="D175" s="67"/>
      <c r="E175" s="67"/>
      <c r="F175" s="28"/>
      <c r="G175" s="28"/>
      <c r="H175" s="28"/>
      <c r="I175" s="28"/>
      <c r="J175" s="76" t="s">
        <v>180</v>
      </c>
      <c r="K175" s="28"/>
      <c r="L175" s="108"/>
      <c r="M175" s="113"/>
      <c r="N175" s="100"/>
      <c r="O175" s="7"/>
      <c r="P175" s="7"/>
      <c r="Q175" s="7"/>
      <c r="R175" s="7"/>
      <c r="S175" s="7"/>
      <c r="T175" s="7"/>
      <c r="U175" s="7"/>
      <c r="V175" s="7"/>
      <c r="W175" s="7"/>
      <c r="X175" s="7"/>
      <c r="Y175" s="7"/>
      <c r="Z175" s="7"/>
    </row>
    <row r="176" spans="1:26" ht="15.75">
      <c r="A176" s="112"/>
      <c r="B176" s="114" t="s">
        <v>126</v>
      </c>
      <c r="C176" s="67"/>
      <c r="D176" s="67"/>
      <c r="E176" s="67"/>
      <c r="F176" s="28"/>
      <c r="G176" s="28"/>
      <c r="H176" s="28"/>
      <c r="I176" s="28"/>
      <c r="J176" s="66">
        <f>H59</f>
        <v>18220</v>
      </c>
      <c r="K176" s="28"/>
      <c r="L176" s="108"/>
      <c r="M176" s="113"/>
      <c r="N176" s="100"/>
      <c r="O176" s="7"/>
      <c r="P176" s="7"/>
      <c r="Q176" s="7"/>
      <c r="R176" s="7"/>
      <c r="S176" s="7"/>
      <c r="T176" s="7"/>
      <c r="U176" s="7"/>
      <c r="V176" s="7"/>
      <c r="W176" s="7"/>
      <c r="X176" s="7"/>
      <c r="Y176" s="7"/>
      <c r="Z176" s="7"/>
    </row>
    <row r="177" spans="1:26" ht="15.75">
      <c r="A177" s="115"/>
      <c r="B177" s="114" t="s">
        <v>127</v>
      </c>
      <c r="C177" s="67"/>
      <c r="D177" s="102"/>
      <c r="E177" s="102"/>
      <c r="F177" s="102"/>
      <c r="G177" s="28"/>
      <c r="H177" s="28"/>
      <c r="I177" s="28"/>
      <c r="J177" s="76"/>
      <c r="K177" s="28"/>
      <c r="L177" s="108"/>
      <c r="M177" s="116"/>
      <c r="N177" s="100"/>
      <c r="O177" s="7"/>
      <c r="P177" s="7"/>
      <c r="Q177" s="7"/>
      <c r="R177" s="7"/>
      <c r="S177" s="7"/>
      <c r="T177" s="7"/>
      <c r="U177" s="7"/>
      <c r="V177" s="7"/>
      <c r="W177" s="7"/>
      <c r="X177" s="7"/>
      <c r="Y177" s="7"/>
      <c r="Z177" s="7"/>
    </row>
    <row r="178" spans="1:26" ht="15.75">
      <c r="A178" s="112"/>
      <c r="B178" s="102" t="s">
        <v>128</v>
      </c>
      <c r="C178" s="67"/>
      <c r="D178" s="67"/>
      <c r="E178" s="67"/>
      <c r="F178" s="67"/>
      <c r="G178" s="28"/>
      <c r="H178" s="28"/>
      <c r="I178" s="28"/>
      <c r="J178" s="66" t="s">
        <v>181</v>
      </c>
      <c r="K178" s="28"/>
      <c r="L178" s="108"/>
      <c r="M178" s="116"/>
      <c r="N178" s="100"/>
      <c r="O178" s="7"/>
      <c r="P178" s="7"/>
      <c r="Q178" s="7"/>
      <c r="R178" s="7"/>
      <c r="S178" s="7"/>
      <c r="T178" s="7"/>
      <c r="U178" s="7"/>
      <c r="V178" s="7"/>
      <c r="W178" s="7"/>
      <c r="X178" s="7"/>
      <c r="Y178" s="7"/>
      <c r="Z178" s="7"/>
    </row>
    <row r="179" spans="1:26" ht="15.75">
      <c r="A179" s="112"/>
      <c r="B179" s="102" t="s">
        <v>129</v>
      </c>
      <c r="C179" s="67"/>
      <c r="D179" s="67"/>
      <c r="E179" s="67"/>
      <c r="F179" s="67"/>
      <c r="G179" s="28"/>
      <c r="H179" s="28"/>
      <c r="I179" s="28"/>
      <c r="J179" s="66" t="s">
        <v>181</v>
      </c>
      <c r="K179" s="28"/>
      <c r="L179" s="108"/>
      <c r="M179" s="116"/>
      <c r="N179" s="100"/>
      <c r="O179" s="7"/>
      <c r="P179" s="7"/>
      <c r="Q179" s="7"/>
      <c r="R179" s="7"/>
      <c r="S179" s="7"/>
      <c r="T179" s="7"/>
      <c r="U179" s="7"/>
      <c r="V179" s="7"/>
      <c r="W179" s="7"/>
      <c r="X179" s="7"/>
      <c r="Y179" s="7"/>
      <c r="Z179" s="7"/>
    </row>
    <row r="180" spans="1:26" ht="15.75">
      <c r="A180" s="115"/>
      <c r="B180" s="114" t="s">
        <v>130</v>
      </c>
      <c r="C180" s="67"/>
      <c r="D180" s="102"/>
      <c r="E180" s="102"/>
      <c r="F180" s="102"/>
      <c r="G180" s="28"/>
      <c r="H180" s="28"/>
      <c r="I180" s="28"/>
      <c r="J180" s="117"/>
      <c r="K180" s="28"/>
      <c r="L180" s="108"/>
      <c r="M180" s="116"/>
      <c r="N180" s="100"/>
      <c r="O180" s="7"/>
      <c r="P180" s="7"/>
      <c r="Q180" s="7"/>
      <c r="R180" s="7"/>
      <c r="S180" s="7"/>
      <c r="T180" s="7"/>
      <c r="U180" s="7"/>
      <c r="V180" s="7"/>
      <c r="W180" s="7"/>
      <c r="X180" s="7"/>
      <c r="Y180" s="7"/>
      <c r="Z180" s="7"/>
    </row>
    <row r="181" spans="1:26" ht="15.75">
      <c r="A181" s="115"/>
      <c r="B181" s="102" t="s">
        <v>131</v>
      </c>
      <c r="C181" s="67"/>
      <c r="D181" s="102"/>
      <c r="E181" s="102"/>
      <c r="F181" s="102"/>
      <c r="G181" s="28"/>
      <c r="H181" s="28"/>
      <c r="I181" s="28"/>
      <c r="J181" s="117" t="s">
        <v>182</v>
      </c>
      <c r="K181" s="28"/>
      <c r="L181" s="108"/>
      <c r="M181" s="116"/>
      <c r="N181" s="100"/>
      <c r="O181" s="7"/>
      <c r="P181" s="7"/>
      <c r="Q181" s="7"/>
      <c r="R181" s="7"/>
      <c r="S181" s="7"/>
      <c r="T181" s="7"/>
      <c r="U181" s="7"/>
      <c r="V181" s="7"/>
      <c r="W181" s="7"/>
      <c r="X181" s="7"/>
      <c r="Y181" s="7"/>
      <c r="Z181" s="7"/>
    </row>
    <row r="182" spans="1:26" ht="15.75">
      <c r="A182" s="112"/>
      <c r="B182" s="102" t="s">
        <v>132</v>
      </c>
      <c r="C182" s="67"/>
      <c r="D182" s="118"/>
      <c r="E182" s="118"/>
      <c r="F182" s="119"/>
      <c r="G182" s="28"/>
      <c r="H182" s="28"/>
      <c r="I182" s="28"/>
      <c r="J182" s="117" t="s">
        <v>182</v>
      </c>
      <c r="K182" s="28"/>
      <c r="L182" s="108"/>
      <c r="M182" s="116"/>
      <c r="N182" s="100"/>
      <c r="O182" s="7"/>
      <c r="P182" s="7"/>
      <c r="Q182" s="7"/>
      <c r="R182" s="7"/>
      <c r="S182" s="7"/>
      <c r="T182" s="7"/>
      <c r="U182" s="7"/>
      <c r="V182" s="7"/>
      <c r="W182" s="7"/>
      <c r="X182" s="7"/>
      <c r="Y182" s="7"/>
      <c r="Z182" s="7"/>
    </row>
    <row r="183" spans="1:26" ht="15.75">
      <c r="A183" s="112"/>
      <c r="B183" s="102" t="s">
        <v>133</v>
      </c>
      <c r="C183" s="67"/>
      <c r="D183" s="118"/>
      <c r="E183" s="118"/>
      <c r="F183" s="119"/>
      <c r="G183" s="28"/>
      <c r="H183" s="28"/>
      <c r="I183" s="28"/>
      <c r="J183" s="117" t="s">
        <v>182</v>
      </c>
      <c r="K183" s="28"/>
      <c r="L183" s="108"/>
      <c r="M183" s="116"/>
      <c r="N183" s="100"/>
      <c r="O183" s="7"/>
      <c r="P183" s="7"/>
      <c r="Q183" s="7"/>
      <c r="R183" s="7"/>
      <c r="S183" s="7"/>
      <c r="T183" s="7"/>
      <c r="U183" s="7"/>
      <c r="V183" s="7"/>
      <c r="W183" s="7"/>
      <c r="X183" s="7"/>
      <c r="Y183" s="7"/>
      <c r="Z183" s="7"/>
    </row>
    <row r="184" spans="1:26" ht="15.75">
      <c r="A184" s="112"/>
      <c r="B184" s="102" t="s">
        <v>134</v>
      </c>
      <c r="C184" s="67"/>
      <c r="D184" s="120"/>
      <c r="E184" s="118"/>
      <c r="F184" s="119"/>
      <c r="G184" s="28"/>
      <c r="H184" s="28"/>
      <c r="I184" s="28"/>
      <c r="J184" s="117" t="s">
        <v>182</v>
      </c>
      <c r="K184" s="28"/>
      <c r="L184" s="108"/>
      <c r="M184" s="116"/>
      <c r="N184" s="100"/>
      <c r="O184" s="7"/>
      <c r="P184" s="7"/>
      <c r="Q184" s="7"/>
      <c r="R184" s="7"/>
      <c r="S184" s="7"/>
      <c r="T184" s="7"/>
      <c r="U184" s="7"/>
      <c r="V184" s="7"/>
      <c r="W184" s="7"/>
      <c r="X184" s="7"/>
      <c r="Y184" s="7"/>
      <c r="Z184" s="7"/>
    </row>
    <row r="185" spans="1:26" ht="15.75">
      <c r="A185" s="112"/>
      <c r="B185" s="102"/>
      <c r="C185" s="67"/>
      <c r="D185" s="120"/>
      <c r="E185" s="118"/>
      <c r="F185" s="119"/>
      <c r="G185" s="28"/>
      <c r="H185" s="35"/>
      <c r="I185" s="35"/>
      <c r="J185" s="121"/>
      <c r="K185" s="35"/>
      <c r="L185" s="108"/>
      <c r="M185" s="116"/>
      <c r="N185" s="100"/>
      <c r="O185" s="7"/>
      <c r="P185" s="7"/>
      <c r="Q185" s="7"/>
      <c r="R185" s="7"/>
      <c r="S185" s="7"/>
      <c r="T185" s="7"/>
      <c r="U185" s="7"/>
      <c r="V185" s="7"/>
      <c r="W185" s="7"/>
      <c r="X185" s="7"/>
      <c r="Y185" s="7"/>
      <c r="Z185" s="7"/>
    </row>
    <row r="186" spans="1:26" ht="15.75">
      <c r="A186" s="8"/>
      <c r="B186" s="17" t="s">
        <v>135</v>
      </c>
      <c r="C186" s="20"/>
      <c r="D186" s="110"/>
      <c r="E186" s="20"/>
      <c r="F186" s="110"/>
      <c r="G186" s="20"/>
      <c r="H186" s="110" t="s">
        <v>173</v>
      </c>
      <c r="I186" s="20" t="s">
        <v>174</v>
      </c>
      <c r="J186" s="110" t="s">
        <v>183</v>
      </c>
      <c r="K186" s="20" t="s">
        <v>174</v>
      </c>
      <c r="L186" s="18"/>
      <c r="M186" s="122"/>
      <c r="N186" s="100"/>
      <c r="O186" s="7"/>
      <c r="P186" s="7"/>
      <c r="Q186" s="7"/>
      <c r="R186" s="7"/>
      <c r="S186" s="7"/>
      <c r="T186" s="7"/>
      <c r="U186" s="7"/>
      <c r="V186" s="7"/>
      <c r="W186" s="7"/>
      <c r="X186" s="7"/>
      <c r="Y186" s="7"/>
      <c r="Z186" s="7"/>
    </row>
    <row r="187" spans="1:26" ht="15.75">
      <c r="A187" s="27"/>
      <c r="B187" s="67" t="s">
        <v>136</v>
      </c>
      <c r="C187" s="123"/>
      <c r="D187" s="67"/>
      <c r="E187" s="123"/>
      <c r="F187" s="28"/>
      <c r="G187" s="123"/>
      <c r="H187" s="67">
        <v>43655</v>
      </c>
      <c r="I187" s="123">
        <f>H187/$H$192</f>
        <v>0.5815781410282029</v>
      </c>
      <c r="J187" s="66">
        <v>218183</v>
      </c>
      <c r="K187" s="124">
        <f>J187/$J$192</f>
        <v>0.6104848164345692</v>
      </c>
      <c r="L187" s="108"/>
      <c r="M187" s="116"/>
      <c r="N187" s="100"/>
      <c r="O187" s="7"/>
      <c r="P187" s="7"/>
      <c r="Q187" s="7"/>
      <c r="R187" s="7"/>
      <c r="S187" s="7"/>
      <c r="T187" s="7"/>
      <c r="U187" s="7"/>
      <c r="V187" s="7"/>
      <c r="W187" s="7"/>
      <c r="X187" s="7"/>
      <c r="Y187" s="7"/>
      <c r="Z187" s="7"/>
    </row>
    <row r="188" spans="1:26" ht="15.75">
      <c r="A188" s="27"/>
      <c r="B188" s="67" t="s">
        <v>137</v>
      </c>
      <c r="C188" s="123"/>
      <c r="D188" s="67"/>
      <c r="E188" s="123"/>
      <c r="F188" s="28"/>
      <c r="G188" s="125"/>
      <c r="H188" s="67">
        <v>4134</v>
      </c>
      <c r="I188" s="123">
        <f>H188/$H$192</f>
        <v>0.055073738060029576</v>
      </c>
      <c r="J188" s="66">
        <v>22520</v>
      </c>
      <c r="K188" s="124">
        <f>J188/$J$192</f>
        <v>0.06301186648871131</v>
      </c>
      <c r="L188" s="108"/>
      <c r="M188" s="116"/>
      <c r="N188" s="100"/>
      <c r="O188" s="7"/>
      <c r="P188" s="7"/>
      <c r="Q188" s="7"/>
      <c r="R188" s="7"/>
      <c r="S188" s="7"/>
      <c r="T188" s="7"/>
      <c r="U188" s="7"/>
      <c r="V188" s="7"/>
      <c r="W188" s="7"/>
      <c r="X188" s="7"/>
      <c r="Y188" s="7"/>
      <c r="Z188" s="7"/>
    </row>
    <row r="189" spans="1:26" ht="15.75">
      <c r="A189" s="27"/>
      <c r="B189" s="67" t="s">
        <v>138</v>
      </c>
      <c r="C189" s="123"/>
      <c r="D189" s="67"/>
      <c r="E189" s="123"/>
      <c r="F189" s="28"/>
      <c r="G189" s="125"/>
      <c r="H189" s="67">
        <v>2042</v>
      </c>
      <c r="I189" s="123">
        <f>H189/$H$192</f>
        <v>0.027203815461678858</v>
      </c>
      <c r="J189" s="66">
        <v>7889</v>
      </c>
      <c r="K189" s="124">
        <f>J189/$J$192</f>
        <v>0.022073739552817207</v>
      </c>
      <c r="L189" s="108"/>
      <c r="M189" s="116"/>
      <c r="N189" s="100"/>
      <c r="O189" s="7"/>
      <c r="P189" s="7"/>
      <c r="Q189" s="7"/>
      <c r="R189" s="7"/>
      <c r="S189" s="7"/>
      <c r="T189" s="7"/>
      <c r="U189" s="7"/>
      <c r="V189" s="7"/>
      <c r="W189" s="7"/>
      <c r="X189" s="7"/>
      <c r="Y189" s="7"/>
      <c r="Z189" s="7"/>
    </row>
    <row r="190" spans="1:26" ht="15.75">
      <c r="A190" s="27"/>
      <c r="B190" s="67" t="s">
        <v>139</v>
      </c>
      <c r="C190" s="123"/>
      <c r="D190" s="67"/>
      <c r="E190" s="123"/>
      <c r="F190" s="28"/>
      <c r="G190" s="125"/>
      <c r="H190" s="67">
        <f>1682+23550</f>
        <v>25232</v>
      </c>
      <c r="I190" s="123">
        <f>H190/$H$192</f>
        <v>0.3361443054500886</v>
      </c>
      <c r="J190" s="66">
        <f>5755+103004+42</f>
        <v>108801</v>
      </c>
      <c r="K190" s="124">
        <f>J190/$J$192</f>
        <v>0.30442957752390226</v>
      </c>
      <c r="L190" s="108"/>
      <c r="M190" s="116"/>
      <c r="N190" s="100"/>
      <c r="O190" s="7"/>
      <c r="P190" s="7"/>
      <c r="Q190" s="7"/>
      <c r="R190" s="7"/>
      <c r="S190" s="7"/>
      <c r="T190" s="7"/>
      <c r="U190" s="7"/>
      <c r="V190" s="7"/>
      <c r="W190" s="7"/>
      <c r="X190" s="7"/>
      <c r="Y190" s="7"/>
      <c r="Z190" s="7"/>
    </row>
    <row r="191" spans="1:26" ht="15.75">
      <c r="A191" s="27"/>
      <c r="B191" s="67" t="s">
        <v>140</v>
      </c>
      <c r="C191" s="126"/>
      <c r="D191" s="113"/>
      <c r="E191" s="126"/>
      <c r="F191" s="28"/>
      <c r="G191" s="126"/>
      <c r="H191" s="113"/>
      <c r="I191" s="126"/>
      <c r="J191" s="66">
        <f>L57</f>
        <v>0</v>
      </c>
      <c r="K191" s="124">
        <f>J191/$J$192</f>
        <v>0</v>
      </c>
      <c r="L191" s="108"/>
      <c r="M191" s="116"/>
      <c r="N191" s="100"/>
      <c r="O191" s="7"/>
      <c r="P191" s="7"/>
      <c r="Q191" s="7"/>
      <c r="R191" s="7"/>
      <c r="S191" s="7"/>
      <c r="T191" s="7"/>
      <c r="U191" s="7"/>
      <c r="V191" s="7"/>
      <c r="W191" s="7"/>
      <c r="X191" s="7"/>
      <c r="Y191" s="7"/>
      <c r="Z191" s="7"/>
    </row>
    <row r="192" spans="1:26" ht="15.75">
      <c r="A192" s="27"/>
      <c r="B192" s="28"/>
      <c r="C192" s="28"/>
      <c r="D192" s="35"/>
      <c r="E192" s="28"/>
      <c r="F192" s="28"/>
      <c r="G192" s="28"/>
      <c r="H192" s="65">
        <f>SUM(H187:H190)</f>
        <v>75063</v>
      </c>
      <c r="I192" s="124">
        <f>SUM(I187:I190)</f>
        <v>1</v>
      </c>
      <c r="J192" s="66">
        <f>SUM(J187:J191)</f>
        <v>357393</v>
      </c>
      <c r="K192" s="124">
        <f>SUM(K187:K191)</f>
        <v>1</v>
      </c>
      <c r="L192" s="108"/>
      <c r="M192" s="28"/>
      <c r="N192" s="100"/>
      <c r="O192" s="7"/>
      <c r="P192" s="7"/>
      <c r="Q192" s="7"/>
      <c r="R192" s="7"/>
      <c r="S192" s="7"/>
      <c r="T192" s="7"/>
      <c r="U192" s="7"/>
      <c r="V192" s="7"/>
      <c r="W192" s="7"/>
      <c r="X192" s="7"/>
      <c r="Y192" s="7"/>
      <c r="Z192" s="7"/>
    </row>
    <row r="193" spans="1:26" ht="15.75">
      <c r="A193" s="27"/>
      <c r="B193" s="28"/>
      <c r="C193" s="28"/>
      <c r="D193" s="35"/>
      <c r="E193" s="28"/>
      <c r="F193" s="28"/>
      <c r="G193" s="28"/>
      <c r="H193" s="65"/>
      <c r="I193" s="124"/>
      <c r="J193" s="66"/>
      <c r="K193" s="124"/>
      <c r="L193" s="108"/>
      <c r="M193" s="28"/>
      <c r="N193" s="100"/>
      <c r="O193" s="7"/>
      <c r="P193" s="7"/>
      <c r="Q193" s="7"/>
      <c r="R193" s="7"/>
      <c r="S193" s="7"/>
      <c r="T193" s="7"/>
      <c r="U193" s="7"/>
      <c r="V193" s="7"/>
      <c r="W193" s="7"/>
      <c r="X193" s="7"/>
      <c r="Y193" s="7"/>
      <c r="Z193" s="7"/>
    </row>
    <row r="194" spans="1:26" ht="15.75">
      <c r="A194" s="8"/>
      <c r="B194" s="10"/>
      <c r="C194" s="10"/>
      <c r="D194" s="21"/>
      <c r="E194" s="10"/>
      <c r="F194" s="10"/>
      <c r="G194" s="10"/>
      <c r="H194" s="68"/>
      <c r="I194" s="127"/>
      <c r="J194" s="128"/>
      <c r="K194" s="127"/>
      <c r="L194" s="93"/>
      <c r="M194" s="10"/>
      <c r="N194" s="100"/>
      <c r="O194" s="7"/>
      <c r="P194" s="7"/>
      <c r="Q194" s="7"/>
      <c r="R194" s="7"/>
      <c r="S194" s="7"/>
      <c r="T194" s="7"/>
      <c r="U194" s="7"/>
      <c r="V194" s="7"/>
      <c r="W194" s="7"/>
      <c r="X194" s="7"/>
      <c r="Y194" s="7"/>
      <c r="Z194" s="7"/>
    </row>
    <row r="195" spans="1:26" ht="15.75">
      <c r="A195" s="129"/>
      <c r="B195" s="17" t="s">
        <v>141</v>
      </c>
      <c r="C195" s="130"/>
      <c r="D195" s="20" t="s">
        <v>154</v>
      </c>
      <c r="E195" s="18"/>
      <c r="F195" s="17" t="s">
        <v>163</v>
      </c>
      <c r="G195" s="131"/>
      <c r="H195" s="131"/>
      <c r="I195" s="131"/>
      <c r="J195" s="132"/>
      <c r="K195" s="15"/>
      <c r="L195" s="15"/>
      <c r="M195" s="15"/>
      <c r="N195" s="133"/>
      <c r="O195" s="134"/>
      <c r="P195" s="134"/>
      <c r="Q195" s="134"/>
      <c r="R195" s="134"/>
      <c r="S195" s="7"/>
      <c r="T195" s="7"/>
      <c r="U195" s="7"/>
      <c r="V195" s="7"/>
      <c r="W195" s="7"/>
      <c r="X195" s="7"/>
      <c r="Y195" s="7"/>
      <c r="Z195" s="7"/>
    </row>
    <row r="196" spans="1:26" ht="15.75">
      <c r="A196" s="129"/>
      <c r="B196" s="16" t="s">
        <v>142</v>
      </c>
      <c r="C196" s="135"/>
      <c r="D196" s="136" t="s">
        <v>155</v>
      </c>
      <c r="E196" s="16"/>
      <c r="F196" s="16" t="s">
        <v>164</v>
      </c>
      <c r="G196" s="135"/>
      <c r="H196" s="135"/>
      <c r="I196" s="15"/>
      <c r="J196" s="15"/>
      <c r="K196" s="15"/>
      <c r="L196" s="15"/>
      <c r="M196" s="15"/>
      <c r="N196" s="133"/>
      <c r="O196" s="134"/>
      <c r="P196" s="134"/>
      <c r="Q196" s="134"/>
      <c r="R196" s="134"/>
      <c r="S196" s="7"/>
      <c r="T196" s="7"/>
      <c r="U196" s="7"/>
      <c r="V196" s="7"/>
      <c r="W196" s="7"/>
      <c r="X196" s="7"/>
      <c r="Y196" s="7"/>
      <c r="Z196" s="7"/>
    </row>
    <row r="197" spans="1:26" ht="15.75">
      <c r="A197" s="129"/>
      <c r="B197" s="16" t="s">
        <v>143</v>
      </c>
      <c r="C197" s="135"/>
      <c r="D197" s="136" t="s">
        <v>156</v>
      </c>
      <c r="E197" s="16"/>
      <c r="F197" s="16" t="s">
        <v>165</v>
      </c>
      <c r="G197" s="135"/>
      <c r="H197" s="135"/>
      <c r="I197" s="15"/>
      <c r="J197" s="15"/>
      <c r="K197" s="15"/>
      <c r="L197" s="15"/>
      <c r="M197" s="15"/>
      <c r="N197" s="133"/>
      <c r="O197" s="134"/>
      <c r="P197" s="134"/>
      <c r="Q197" s="134"/>
      <c r="R197" s="134"/>
      <c r="S197" s="7"/>
      <c r="T197" s="7"/>
      <c r="U197" s="7"/>
      <c r="V197" s="7"/>
      <c r="W197" s="7"/>
      <c r="X197" s="7"/>
      <c r="Y197" s="7"/>
      <c r="Z197" s="7"/>
    </row>
    <row r="198" spans="1:26" ht="15">
      <c r="A198" s="129"/>
      <c r="B198" s="15"/>
      <c r="C198" s="15"/>
      <c r="D198" s="15"/>
      <c r="E198" s="15"/>
      <c r="F198" s="15"/>
      <c r="G198" s="15"/>
      <c r="H198" s="15"/>
      <c r="I198" s="15"/>
      <c r="J198" s="15"/>
      <c r="K198" s="15"/>
      <c r="L198" s="15"/>
      <c r="M198" s="15"/>
      <c r="N198" s="133"/>
      <c r="O198" s="134"/>
      <c r="P198" s="134"/>
      <c r="Q198" s="134"/>
      <c r="R198" s="134"/>
      <c r="S198" s="7"/>
      <c r="T198" s="7"/>
      <c r="U198" s="7"/>
      <c r="V198" s="7"/>
      <c r="W198" s="7"/>
      <c r="X198" s="7"/>
      <c r="Y198" s="7"/>
      <c r="Z198" s="7"/>
    </row>
    <row r="199" spans="1:26" ht="15">
      <c r="A199" s="137"/>
      <c r="B199" s="138"/>
      <c r="C199" s="138"/>
      <c r="D199" s="138"/>
      <c r="E199" s="138"/>
      <c r="F199" s="138"/>
      <c r="G199" s="138"/>
      <c r="H199" s="138"/>
      <c r="I199" s="138"/>
      <c r="J199" s="138"/>
      <c r="K199" s="138"/>
      <c r="L199" s="138"/>
      <c r="M199" s="138"/>
      <c r="N199" s="139"/>
      <c r="O199" s="140"/>
      <c r="P199" s="140"/>
      <c r="Q199" s="140"/>
      <c r="R199" s="140"/>
      <c r="S199" s="140"/>
      <c r="T199" s="140"/>
      <c r="U199" s="140"/>
      <c r="V199" s="140"/>
      <c r="W199" s="140"/>
      <c r="X199" s="140"/>
      <c r="Y199" s="140"/>
      <c r="Z199" s="140"/>
    </row>
    <row r="200" spans="1:26" ht="15">
      <c r="A200" s="141"/>
      <c r="B200" s="141"/>
      <c r="C200" s="141"/>
      <c r="D200" s="141"/>
      <c r="E200" s="141"/>
      <c r="F200" s="141"/>
      <c r="G200" s="141"/>
      <c r="H200" s="141"/>
      <c r="I200" s="141"/>
      <c r="J200" s="141"/>
      <c r="K200" s="141"/>
      <c r="L200" s="141"/>
      <c r="M200" s="141"/>
      <c r="N200" s="140"/>
      <c r="O200" s="140"/>
      <c r="P200" s="140"/>
      <c r="Q200" s="140"/>
      <c r="R200" s="140"/>
      <c r="S200" s="140"/>
      <c r="T200" s="140"/>
      <c r="U200" s="140"/>
      <c r="V200" s="140"/>
      <c r="W200" s="140"/>
      <c r="X200" s="140"/>
      <c r="Y200" s="140"/>
      <c r="Z200" s="140"/>
    </row>
  </sheetData>
  <printOptions/>
  <pageMargins left="0.25" right="0.41388888888888886" top="0.25" bottom="0.34375" header="0" footer="0"/>
  <pageSetup orientation="landscape" paperSize="9" scale="63"/>
  <headerFooter alignWithMargins="0">
    <oddFooter>&amp;LFFP3 INVESTOR REPORT QRT END SEPTEMBER 2001
</oddFooter>
  </headerFooter>
  <rowBreaks count="3" manualBreakCount="3">
    <brk id="44" min="104" max="158" man="1"/>
    <brk id="65534" max="0" man="1"/>
    <brk id="0" min="5" max="27093" man="1"/>
  </rowBreaks>
</worksheet>
</file>

<file path=xl/worksheets/sheet6.xml><?xml version="1.0" encoding="utf-8"?>
<worksheet xmlns="http://schemas.openxmlformats.org/spreadsheetml/2006/main" xmlns:r="http://schemas.openxmlformats.org/officeDocument/2006/relationships">
  <dimension ref="A1:N200"/>
  <sheetViews>
    <sheetView showOutlineSymbols="0" zoomScale="87" zoomScaleNormal="87" workbookViewId="0" topLeftCell="G1">
      <selection activeCell="J15" sqref="J15"/>
    </sheetView>
  </sheetViews>
  <sheetFormatPr defaultColWidth="8.88671875" defaultRowHeight="15"/>
  <cols>
    <col min="1" max="1" width="3.6640625" style="1" customWidth="1"/>
    <col min="2" max="2" width="49.6640625" style="1" customWidth="1"/>
    <col min="3" max="3" width="12.6640625" style="1" customWidth="1"/>
    <col min="4" max="4" width="14.6640625" style="1" customWidth="1"/>
    <col min="5" max="5" width="4.6640625" style="1" customWidth="1"/>
    <col min="6" max="6" width="14.6640625" style="1" customWidth="1"/>
    <col min="7" max="7" width="4.6640625" style="1" customWidth="1"/>
    <col min="8" max="8" width="13.6640625" style="1" customWidth="1"/>
    <col min="9" max="9" width="6.6640625" style="1" customWidth="1"/>
    <col min="10" max="10" width="13.6640625" style="1" customWidth="1"/>
    <col min="11" max="11" width="6.6640625" style="1" customWidth="1"/>
    <col min="12" max="12" width="12.6640625" style="1" customWidth="1"/>
    <col min="13" max="13" width="23.3359375" style="1" customWidth="1"/>
    <col min="14" max="16384" width="9.6640625" style="1" customWidth="1"/>
  </cols>
  <sheetData>
    <row r="1" spans="1:14" ht="20.25">
      <c r="A1" s="2"/>
      <c r="B1" s="3" t="s">
        <v>0</v>
      </c>
      <c r="C1" s="4"/>
      <c r="D1" s="5"/>
      <c r="E1" s="5"/>
      <c r="F1" s="5"/>
      <c r="G1" s="5"/>
      <c r="H1" s="5"/>
      <c r="I1" s="5"/>
      <c r="J1" s="5"/>
      <c r="K1" s="5"/>
      <c r="L1" s="5"/>
      <c r="M1" s="5"/>
      <c r="N1" s="142"/>
    </row>
    <row r="2" spans="1:14" ht="15.75">
      <c r="A2" s="8"/>
      <c r="B2" s="9"/>
      <c r="C2" s="9"/>
      <c r="D2" s="10"/>
      <c r="E2" s="10"/>
      <c r="F2" s="10"/>
      <c r="G2" s="10"/>
      <c r="H2" s="10"/>
      <c r="I2" s="10"/>
      <c r="J2" s="10"/>
      <c r="K2" s="10"/>
      <c r="L2" s="10"/>
      <c r="M2" s="10"/>
      <c r="N2" s="142"/>
    </row>
    <row r="3" spans="1:14" ht="15.75">
      <c r="A3" s="11"/>
      <c r="B3" s="12" t="s">
        <v>1</v>
      </c>
      <c r="C3" s="10"/>
      <c r="D3" s="10"/>
      <c r="E3" s="10"/>
      <c r="F3" s="10"/>
      <c r="G3" s="10"/>
      <c r="H3" s="10"/>
      <c r="I3" s="10"/>
      <c r="J3" s="10"/>
      <c r="K3" s="10"/>
      <c r="L3" s="10"/>
      <c r="M3" s="10"/>
      <c r="N3" s="142"/>
    </row>
    <row r="4" spans="1:14" ht="15.75">
      <c r="A4" s="8"/>
      <c r="B4" s="9"/>
      <c r="C4" s="9"/>
      <c r="D4" s="10"/>
      <c r="E4" s="10"/>
      <c r="F4" s="10"/>
      <c r="G4" s="10"/>
      <c r="H4" s="10"/>
      <c r="I4" s="10"/>
      <c r="J4" s="10"/>
      <c r="K4" s="10"/>
      <c r="L4" s="10"/>
      <c r="M4" s="10"/>
      <c r="N4" s="142"/>
    </row>
    <row r="5" spans="1:14" ht="15.75">
      <c r="A5" s="8"/>
      <c r="B5" s="13" t="s">
        <v>2</v>
      </c>
      <c r="C5" s="14"/>
      <c r="D5" s="10"/>
      <c r="E5" s="10"/>
      <c r="F5" s="10"/>
      <c r="G5" s="10"/>
      <c r="H5" s="10"/>
      <c r="I5" s="10"/>
      <c r="J5" s="10"/>
      <c r="K5" s="10"/>
      <c r="L5" s="10"/>
      <c r="M5" s="10"/>
      <c r="N5" s="142"/>
    </row>
    <row r="6" spans="1:14" ht="15.75">
      <c r="A6" s="8"/>
      <c r="B6" s="13" t="s">
        <v>3</v>
      </c>
      <c r="C6" s="14"/>
      <c r="D6" s="10"/>
      <c r="E6" s="10"/>
      <c r="F6" s="10"/>
      <c r="G6" s="10"/>
      <c r="H6" s="10"/>
      <c r="I6" s="10"/>
      <c r="J6" s="10"/>
      <c r="K6" s="10"/>
      <c r="L6" s="10"/>
      <c r="M6" s="10"/>
      <c r="N6" s="142"/>
    </row>
    <row r="7" spans="1:14" ht="15.75">
      <c r="A7" s="8"/>
      <c r="B7" s="13" t="s">
        <v>4</v>
      </c>
      <c r="C7" s="14"/>
      <c r="D7" s="10"/>
      <c r="E7" s="10"/>
      <c r="F7" s="10"/>
      <c r="G7" s="10"/>
      <c r="H7" s="10"/>
      <c r="I7" s="10"/>
      <c r="J7" s="10"/>
      <c r="K7" s="10"/>
      <c r="L7" s="10"/>
      <c r="M7" s="10"/>
      <c r="N7" s="142"/>
    </row>
    <row r="8" spans="1:14" ht="15.75">
      <c r="A8" s="8"/>
      <c r="B8" s="15"/>
      <c r="C8" s="14"/>
      <c r="D8" s="10"/>
      <c r="E8" s="10"/>
      <c r="F8" s="10"/>
      <c r="G8" s="10"/>
      <c r="H8" s="10"/>
      <c r="I8" s="10"/>
      <c r="J8" s="10"/>
      <c r="K8" s="10"/>
      <c r="L8" s="10"/>
      <c r="M8" s="10"/>
      <c r="N8" s="142"/>
    </row>
    <row r="9" spans="1:14" ht="15.75">
      <c r="A9" s="8"/>
      <c r="B9" s="14"/>
      <c r="C9" s="14"/>
      <c r="D9" s="16"/>
      <c r="E9" s="16"/>
      <c r="F9" s="10"/>
      <c r="G9" s="10"/>
      <c r="H9" s="10"/>
      <c r="I9" s="10"/>
      <c r="J9" s="10"/>
      <c r="K9" s="10"/>
      <c r="L9" s="10"/>
      <c r="M9" s="10"/>
      <c r="N9" s="142"/>
    </row>
    <row r="10" spans="1:14" ht="15.75">
      <c r="A10" s="8"/>
      <c r="B10" s="16" t="s">
        <v>5</v>
      </c>
      <c r="C10" s="16"/>
      <c r="D10" s="10"/>
      <c r="E10" s="10"/>
      <c r="F10" s="10"/>
      <c r="G10" s="10"/>
      <c r="H10" s="10"/>
      <c r="I10" s="10"/>
      <c r="J10" s="10"/>
      <c r="K10" s="10"/>
      <c r="L10" s="10"/>
      <c r="M10" s="10"/>
      <c r="N10" s="142"/>
    </row>
    <row r="11" spans="1:14" ht="15.75">
      <c r="A11" s="8"/>
      <c r="B11" s="16"/>
      <c r="C11" s="16"/>
      <c r="D11" s="10"/>
      <c r="E11" s="10"/>
      <c r="F11" s="10"/>
      <c r="G11" s="10"/>
      <c r="H11" s="10"/>
      <c r="I11" s="10"/>
      <c r="J11" s="10"/>
      <c r="K11" s="10"/>
      <c r="L11" s="10"/>
      <c r="M11" s="10"/>
      <c r="N11" s="142"/>
    </row>
    <row r="12" spans="1:14" ht="15.75">
      <c r="A12" s="2"/>
      <c r="B12" s="5"/>
      <c r="C12" s="5"/>
      <c r="D12" s="5"/>
      <c r="E12" s="5"/>
      <c r="F12" s="5"/>
      <c r="G12" s="5"/>
      <c r="H12" s="5"/>
      <c r="I12" s="5"/>
      <c r="J12" s="5"/>
      <c r="K12" s="5"/>
      <c r="L12" s="5"/>
      <c r="M12" s="5"/>
      <c r="N12" s="142"/>
    </row>
    <row r="13" spans="1:14" ht="15.75">
      <c r="A13" s="8"/>
      <c r="B13" s="17" t="s">
        <v>6</v>
      </c>
      <c r="C13" s="17"/>
      <c r="D13" s="18"/>
      <c r="E13" s="18"/>
      <c r="F13" s="18"/>
      <c r="G13" s="18"/>
      <c r="H13" s="18"/>
      <c r="I13" s="18"/>
      <c r="J13" s="18"/>
      <c r="K13" s="18"/>
      <c r="L13" s="19" t="s">
        <v>185</v>
      </c>
      <c r="M13" s="10"/>
      <c r="N13" s="142"/>
    </row>
    <row r="14" spans="1:14" ht="15.75">
      <c r="A14" s="8"/>
      <c r="B14" s="17" t="s">
        <v>7</v>
      </c>
      <c r="C14" s="17"/>
      <c r="D14" s="18"/>
      <c r="E14" s="18"/>
      <c r="F14" s="18"/>
      <c r="G14" s="18"/>
      <c r="H14" s="18"/>
      <c r="I14" s="18"/>
      <c r="J14" s="18"/>
      <c r="K14" s="18"/>
      <c r="L14" s="20" t="s">
        <v>186</v>
      </c>
      <c r="M14" s="10"/>
      <c r="N14" s="142"/>
    </row>
    <row r="15" spans="1:14" ht="15.75">
      <c r="A15" s="8"/>
      <c r="B15" s="17" t="s">
        <v>8</v>
      </c>
      <c r="C15" s="17"/>
      <c r="D15" s="18"/>
      <c r="E15" s="18"/>
      <c r="F15" s="18"/>
      <c r="G15" s="18"/>
      <c r="H15" s="18"/>
      <c r="I15" s="18"/>
      <c r="J15" s="18"/>
      <c r="K15" s="18"/>
      <c r="L15" s="20" t="s">
        <v>204</v>
      </c>
      <c r="M15" s="10"/>
      <c r="N15" s="142"/>
    </row>
    <row r="16" spans="1:14" ht="15.75">
      <c r="A16" s="8"/>
      <c r="B16" s="10"/>
      <c r="C16" s="10"/>
      <c r="D16" s="10"/>
      <c r="E16" s="10"/>
      <c r="F16" s="10"/>
      <c r="G16" s="10"/>
      <c r="H16" s="10"/>
      <c r="I16" s="10"/>
      <c r="J16" s="10"/>
      <c r="K16" s="10"/>
      <c r="L16" s="21"/>
      <c r="M16" s="10"/>
      <c r="N16" s="142"/>
    </row>
    <row r="17" spans="1:14" ht="15.75">
      <c r="A17" s="8"/>
      <c r="B17" s="22" t="s">
        <v>9</v>
      </c>
      <c r="C17" s="10"/>
      <c r="D17" s="10"/>
      <c r="E17" s="10"/>
      <c r="F17" s="10"/>
      <c r="G17" s="10"/>
      <c r="H17" s="10"/>
      <c r="I17" s="10"/>
      <c r="J17" s="21"/>
      <c r="K17" s="10"/>
      <c r="L17" s="15"/>
      <c r="M17" s="10"/>
      <c r="N17" s="142"/>
    </row>
    <row r="18" spans="1:14" ht="15.75">
      <c r="A18" s="8"/>
      <c r="B18" s="10"/>
      <c r="C18" s="10"/>
      <c r="D18" s="10"/>
      <c r="E18" s="10"/>
      <c r="F18" s="10"/>
      <c r="G18" s="10"/>
      <c r="H18" s="10"/>
      <c r="I18" s="10"/>
      <c r="J18" s="10"/>
      <c r="K18" s="10"/>
      <c r="L18" s="23"/>
      <c r="M18" s="10"/>
      <c r="N18" s="142"/>
    </row>
    <row r="19" spans="1:14" ht="15.75">
      <c r="A19" s="8"/>
      <c r="B19" s="10"/>
      <c r="C19" s="24" t="s">
        <v>144</v>
      </c>
      <c r="D19" s="25" t="s">
        <v>147</v>
      </c>
      <c r="E19" s="25"/>
      <c r="F19" s="25" t="s">
        <v>157</v>
      </c>
      <c r="G19" s="25"/>
      <c r="H19" s="25" t="s">
        <v>166</v>
      </c>
      <c r="I19" s="25"/>
      <c r="J19" s="26"/>
      <c r="K19" s="15"/>
      <c r="L19" s="15"/>
      <c r="M19" s="10"/>
      <c r="N19" s="142"/>
    </row>
    <row r="20" spans="1:14" ht="15.75">
      <c r="A20" s="27"/>
      <c r="B20" s="28" t="s">
        <v>10</v>
      </c>
      <c r="C20" s="29" t="s">
        <v>145</v>
      </c>
      <c r="D20" s="30" t="s">
        <v>148</v>
      </c>
      <c r="E20" s="30"/>
      <c r="F20" s="30" t="s">
        <v>158</v>
      </c>
      <c r="G20" s="30"/>
      <c r="H20" s="30" t="s">
        <v>167</v>
      </c>
      <c r="I20" s="30"/>
      <c r="J20" s="30"/>
      <c r="K20" s="31"/>
      <c r="L20" s="31"/>
      <c r="M20" s="28"/>
      <c r="N20" s="142"/>
    </row>
    <row r="21" spans="1:14" ht="15.75">
      <c r="A21" s="27"/>
      <c r="B21" s="32" t="s">
        <v>11</v>
      </c>
      <c r="C21" s="32"/>
      <c r="D21" s="33" t="s">
        <v>148</v>
      </c>
      <c r="E21" s="33"/>
      <c r="F21" s="33" t="s">
        <v>158</v>
      </c>
      <c r="G21" s="33"/>
      <c r="H21" s="33" t="s">
        <v>167</v>
      </c>
      <c r="I21" s="33"/>
      <c r="J21" s="33"/>
      <c r="K21" s="34"/>
      <c r="L21" s="31"/>
      <c r="M21" s="28"/>
      <c r="N21" s="142"/>
    </row>
    <row r="22" spans="1:14" ht="15.75">
      <c r="A22" s="27"/>
      <c r="B22" s="28" t="s">
        <v>12</v>
      </c>
      <c r="C22" s="28"/>
      <c r="D22" s="35" t="s">
        <v>149</v>
      </c>
      <c r="E22" s="30"/>
      <c r="F22" s="35" t="s">
        <v>159</v>
      </c>
      <c r="G22" s="30"/>
      <c r="H22" s="35" t="s">
        <v>168</v>
      </c>
      <c r="I22" s="30"/>
      <c r="J22" s="35"/>
      <c r="K22" s="31"/>
      <c r="L22" s="31"/>
      <c r="M22" s="28"/>
      <c r="N22" s="142"/>
    </row>
    <row r="23" spans="1:14" ht="15.75">
      <c r="A23" s="27"/>
      <c r="B23" s="28"/>
      <c r="C23" s="28"/>
      <c r="D23" s="28"/>
      <c r="E23" s="30"/>
      <c r="F23" s="30"/>
      <c r="G23" s="30"/>
      <c r="H23" s="30"/>
      <c r="I23" s="30"/>
      <c r="J23" s="30"/>
      <c r="K23" s="31"/>
      <c r="L23" s="31"/>
      <c r="M23" s="28"/>
      <c r="N23" s="142"/>
    </row>
    <row r="24" spans="1:14" ht="15.75">
      <c r="A24" s="27"/>
      <c r="B24" s="28" t="s">
        <v>13</v>
      </c>
      <c r="C24" s="28"/>
      <c r="D24" s="36">
        <v>210000</v>
      </c>
      <c r="E24" s="37"/>
      <c r="F24" s="36">
        <v>70000</v>
      </c>
      <c r="G24" s="36"/>
      <c r="H24" s="36">
        <v>20000</v>
      </c>
      <c r="I24" s="36"/>
      <c r="J24" s="36"/>
      <c r="K24" s="38"/>
      <c r="L24" s="36">
        <f>J24+H24+F24+D24</f>
        <v>300000</v>
      </c>
      <c r="M24" s="39"/>
      <c r="N24" s="142"/>
    </row>
    <row r="25" spans="1:14" ht="15.75">
      <c r="A25" s="27"/>
      <c r="B25" s="28" t="s">
        <v>14</v>
      </c>
      <c r="C25" s="40">
        <f>L24/L25</f>
        <v>1</v>
      </c>
      <c r="D25" s="36">
        <v>210000</v>
      </c>
      <c r="E25" s="37"/>
      <c r="F25" s="36">
        <v>70000</v>
      </c>
      <c r="G25" s="36"/>
      <c r="H25" s="36">
        <v>20000</v>
      </c>
      <c r="I25" s="41"/>
      <c r="J25" s="36"/>
      <c r="K25" s="38"/>
      <c r="L25" s="36">
        <f>J25+H25+F25+D25</f>
        <v>300000</v>
      </c>
      <c r="M25" s="39"/>
      <c r="N25" s="142"/>
    </row>
    <row r="26" spans="1:14" ht="15.75">
      <c r="A26" s="42"/>
      <c r="B26" s="32" t="s">
        <v>15</v>
      </c>
      <c r="C26" s="43">
        <f>L25/L26</f>
        <v>1</v>
      </c>
      <c r="D26" s="44">
        <v>210000</v>
      </c>
      <c r="E26" s="45"/>
      <c r="F26" s="44">
        <v>70000</v>
      </c>
      <c r="G26" s="44"/>
      <c r="H26" s="44">
        <v>20000</v>
      </c>
      <c r="I26" s="44"/>
      <c r="J26" s="44"/>
      <c r="K26" s="46"/>
      <c r="L26" s="44">
        <f>J26+H26+F26+D26</f>
        <v>300000</v>
      </c>
      <c r="M26" s="28"/>
      <c r="N26" s="142"/>
    </row>
    <row r="27" spans="1:14" ht="15.75">
      <c r="A27" s="27"/>
      <c r="B27" s="28" t="s">
        <v>16</v>
      </c>
      <c r="C27" s="47"/>
      <c r="D27" s="35" t="s">
        <v>150</v>
      </c>
      <c r="E27" s="28"/>
      <c r="F27" s="35" t="s">
        <v>160</v>
      </c>
      <c r="G27" s="35"/>
      <c r="H27" s="35" t="s">
        <v>169</v>
      </c>
      <c r="I27" s="35"/>
      <c r="J27" s="35"/>
      <c r="K27" s="31"/>
      <c r="L27" s="31"/>
      <c r="M27" s="28"/>
      <c r="N27" s="142"/>
    </row>
    <row r="28" spans="1:14" ht="15.75">
      <c r="A28" s="27"/>
      <c r="B28" s="28" t="s">
        <v>17</v>
      </c>
      <c r="C28" s="47"/>
      <c r="D28" s="48">
        <v>0.0642484</v>
      </c>
      <c r="E28" s="49"/>
      <c r="F28" s="48">
        <v>0.0677484</v>
      </c>
      <c r="G28" s="48"/>
      <c r="H28" s="48">
        <v>0.0752484</v>
      </c>
      <c r="I28" s="50"/>
      <c r="J28" s="48"/>
      <c r="K28" s="31"/>
      <c r="L28" s="50">
        <f>SUMPRODUCT(D28:J28,D26:J26)/L26</f>
        <v>0.0657984</v>
      </c>
      <c r="M28" s="28"/>
      <c r="N28" s="142"/>
    </row>
    <row r="29" spans="1:14" ht="15.75">
      <c r="A29" s="27"/>
      <c r="B29" s="28" t="s">
        <v>18</v>
      </c>
      <c r="C29" s="47"/>
      <c r="D29" s="48">
        <v>0.0645125</v>
      </c>
      <c r="E29" s="49"/>
      <c r="F29" s="48">
        <v>0.0680125</v>
      </c>
      <c r="G29" s="48"/>
      <c r="H29" s="48">
        <v>0.0755125</v>
      </c>
      <c r="I29" s="50"/>
      <c r="J29" s="48"/>
      <c r="K29" s="31"/>
      <c r="L29" s="31"/>
      <c r="M29" s="28"/>
      <c r="N29" s="142"/>
    </row>
    <row r="30" spans="1:14" ht="15.75">
      <c r="A30" s="27"/>
      <c r="B30" s="28" t="s">
        <v>19</v>
      </c>
      <c r="C30" s="47"/>
      <c r="D30" s="35" t="s">
        <v>151</v>
      </c>
      <c r="E30" s="28"/>
      <c r="F30" s="35" t="s">
        <v>151</v>
      </c>
      <c r="G30" s="35"/>
      <c r="H30" s="35" t="s">
        <v>151</v>
      </c>
      <c r="I30" s="35"/>
      <c r="J30" s="35"/>
      <c r="K30" s="31"/>
      <c r="L30" s="31"/>
      <c r="M30" s="28"/>
      <c r="N30" s="142"/>
    </row>
    <row r="31" spans="1:14" ht="15.75">
      <c r="A31" s="27"/>
      <c r="B31" s="28" t="s">
        <v>20</v>
      </c>
      <c r="C31" s="28"/>
      <c r="D31" s="51">
        <v>1643</v>
      </c>
      <c r="E31" s="28"/>
      <c r="F31" s="51">
        <v>1643</v>
      </c>
      <c r="G31" s="51"/>
      <c r="H31" s="51">
        <v>1643</v>
      </c>
      <c r="I31" s="35"/>
      <c r="J31" s="35"/>
      <c r="K31" s="31"/>
      <c r="L31" s="31"/>
      <c r="M31" s="28"/>
      <c r="N31" s="142"/>
    </row>
    <row r="32" spans="1:14" ht="15.75">
      <c r="A32" s="27"/>
      <c r="B32" s="28" t="s">
        <v>21</v>
      </c>
      <c r="C32" s="28"/>
      <c r="D32" s="35" t="s">
        <v>152</v>
      </c>
      <c r="E32" s="28"/>
      <c r="F32" s="35" t="s">
        <v>161</v>
      </c>
      <c r="G32" s="35"/>
      <c r="H32" s="35" t="s">
        <v>170</v>
      </c>
      <c r="I32" s="35"/>
      <c r="J32" s="35"/>
      <c r="K32" s="31"/>
      <c r="L32" s="31"/>
      <c r="M32" s="28"/>
      <c r="N32" s="142"/>
    </row>
    <row r="33" spans="1:14" ht="15.75">
      <c r="A33" s="27"/>
      <c r="B33" s="28"/>
      <c r="C33" s="28"/>
      <c r="D33" s="52"/>
      <c r="E33" s="52"/>
      <c r="F33" s="28"/>
      <c r="G33" s="52"/>
      <c r="H33" s="52"/>
      <c r="I33" s="52"/>
      <c r="J33" s="52"/>
      <c r="K33" s="52"/>
      <c r="L33" s="52"/>
      <c r="M33" s="28"/>
      <c r="N33" s="142"/>
    </row>
    <row r="34" spans="1:14" ht="15.75">
      <c r="A34" s="27"/>
      <c r="B34" s="28" t="s">
        <v>22</v>
      </c>
      <c r="C34" s="28"/>
      <c r="D34" s="28"/>
      <c r="E34" s="28"/>
      <c r="F34" s="28"/>
      <c r="G34" s="28"/>
      <c r="H34" s="28"/>
      <c r="I34" s="28"/>
      <c r="J34" s="28"/>
      <c r="K34" s="28"/>
      <c r="L34" s="50">
        <f>(H24+F24)/(D24)</f>
        <v>0.42857142857142855</v>
      </c>
      <c r="M34" s="28"/>
      <c r="N34" s="142"/>
    </row>
    <row r="35" spans="1:14" ht="15.75">
      <c r="A35" s="27"/>
      <c r="B35" s="28" t="s">
        <v>23</v>
      </c>
      <c r="C35" s="28"/>
      <c r="D35" s="28"/>
      <c r="E35" s="28"/>
      <c r="F35" s="28"/>
      <c r="G35" s="28"/>
      <c r="H35" s="28"/>
      <c r="I35" s="28"/>
      <c r="J35" s="28"/>
      <c r="K35" s="28"/>
      <c r="L35" s="50">
        <f>(H26+F26)/(D26)</f>
        <v>0.42857142857142855</v>
      </c>
      <c r="M35" s="28"/>
      <c r="N35" s="142"/>
    </row>
    <row r="36" spans="1:14" ht="15.75">
      <c r="A36" s="27"/>
      <c r="B36" s="28" t="s">
        <v>24</v>
      </c>
      <c r="C36" s="28"/>
      <c r="D36" s="28"/>
      <c r="E36" s="28"/>
      <c r="F36" s="28"/>
      <c r="G36" s="28"/>
      <c r="H36" s="28"/>
      <c r="I36" s="28"/>
      <c r="J36" s="35" t="s">
        <v>147</v>
      </c>
      <c r="K36" s="35" t="s">
        <v>184</v>
      </c>
      <c r="L36" s="36">
        <v>60000</v>
      </c>
      <c r="M36" s="28"/>
      <c r="N36" s="142"/>
    </row>
    <row r="37" spans="1:14" ht="15.75">
      <c r="A37" s="27"/>
      <c r="B37" s="28"/>
      <c r="C37" s="28"/>
      <c r="D37" s="28"/>
      <c r="E37" s="28"/>
      <c r="F37" s="28"/>
      <c r="G37" s="28"/>
      <c r="H37" s="28"/>
      <c r="I37" s="28"/>
      <c r="J37" s="28"/>
      <c r="K37" s="28"/>
      <c r="L37" s="53"/>
      <c r="M37" s="28"/>
      <c r="N37" s="142"/>
    </row>
    <row r="38" spans="1:14" ht="15.75">
      <c r="A38" s="27"/>
      <c r="B38" s="28" t="s">
        <v>25</v>
      </c>
      <c r="C38" s="28"/>
      <c r="D38" s="28"/>
      <c r="E38" s="28"/>
      <c r="F38" s="28"/>
      <c r="G38" s="28"/>
      <c r="H38" s="28"/>
      <c r="I38" s="28"/>
      <c r="J38" s="35"/>
      <c r="K38" s="35"/>
      <c r="L38" s="35" t="s">
        <v>187</v>
      </c>
      <c r="M38" s="28"/>
      <c r="N38" s="142"/>
    </row>
    <row r="39" spans="1:14" ht="15.75">
      <c r="A39" s="42"/>
      <c r="B39" s="32" t="s">
        <v>26</v>
      </c>
      <c r="C39" s="32"/>
      <c r="D39" s="32"/>
      <c r="E39" s="32"/>
      <c r="F39" s="32"/>
      <c r="G39" s="32"/>
      <c r="H39" s="32"/>
      <c r="I39" s="32"/>
      <c r="J39" s="54"/>
      <c r="K39" s="54"/>
      <c r="L39" s="55">
        <v>36798</v>
      </c>
      <c r="M39" s="32"/>
      <c r="N39" s="142"/>
    </row>
    <row r="40" spans="1:14" ht="15.75">
      <c r="A40" s="27"/>
      <c r="B40" s="28" t="s">
        <v>27</v>
      </c>
      <c r="C40" s="28"/>
      <c r="D40" s="28"/>
      <c r="E40" s="28"/>
      <c r="F40" s="28"/>
      <c r="G40" s="28"/>
      <c r="H40" s="31"/>
      <c r="I40" s="28">
        <f>L40-J40+1</f>
        <v>91</v>
      </c>
      <c r="J40" s="56">
        <v>36616</v>
      </c>
      <c r="K40" s="57"/>
      <c r="L40" s="56">
        <v>36706</v>
      </c>
      <c r="M40" s="28"/>
      <c r="N40" s="142"/>
    </row>
    <row r="41" spans="1:14" ht="15.75">
      <c r="A41" s="27"/>
      <c r="B41" s="28" t="s">
        <v>28</v>
      </c>
      <c r="C41" s="28"/>
      <c r="D41" s="28"/>
      <c r="E41" s="28"/>
      <c r="F41" s="28"/>
      <c r="G41" s="28"/>
      <c r="H41" s="31"/>
      <c r="I41" s="28">
        <f>L41-J41+1</f>
        <v>91</v>
      </c>
      <c r="J41" s="56">
        <v>36707</v>
      </c>
      <c r="K41" s="57"/>
      <c r="L41" s="56">
        <v>36797</v>
      </c>
      <c r="M41" s="28"/>
      <c r="N41" s="142"/>
    </row>
    <row r="42" spans="1:14" ht="15.75">
      <c r="A42" s="27"/>
      <c r="B42" s="28" t="s">
        <v>29</v>
      </c>
      <c r="C42" s="28"/>
      <c r="D42" s="28"/>
      <c r="E42" s="28"/>
      <c r="F42" s="28"/>
      <c r="G42" s="28"/>
      <c r="H42" s="28"/>
      <c r="I42" s="28"/>
      <c r="J42" s="56"/>
      <c r="K42" s="57"/>
      <c r="L42" s="56" t="s">
        <v>202</v>
      </c>
      <c r="M42" s="28"/>
      <c r="N42" s="142"/>
    </row>
    <row r="43" spans="1:14" ht="15.75">
      <c r="A43" s="27"/>
      <c r="B43" s="28" t="s">
        <v>30</v>
      </c>
      <c r="C43" s="28"/>
      <c r="D43" s="28"/>
      <c r="E43" s="28"/>
      <c r="F43" s="28"/>
      <c r="G43" s="28"/>
      <c r="H43" s="28"/>
      <c r="I43" s="28"/>
      <c r="J43" s="56"/>
      <c r="K43" s="57"/>
      <c r="L43" s="56">
        <v>36789</v>
      </c>
      <c r="M43" s="28"/>
      <c r="N43" s="142"/>
    </row>
    <row r="44" spans="1:14" ht="15.75">
      <c r="A44" s="27"/>
      <c r="B44" s="28"/>
      <c r="C44" s="28"/>
      <c r="D44" s="28"/>
      <c r="E44" s="28"/>
      <c r="F44" s="28"/>
      <c r="G44" s="28"/>
      <c r="H44" s="28"/>
      <c r="I44" s="28"/>
      <c r="J44" s="28"/>
      <c r="K44" s="28"/>
      <c r="L44" s="58"/>
      <c r="M44" s="28"/>
      <c r="N44" s="142"/>
    </row>
    <row r="45" spans="1:14" ht="15.75">
      <c r="A45" s="2"/>
      <c r="B45" s="5"/>
      <c r="C45" s="5"/>
      <c r="D45" s="5"/>
      <c r="E45" s="5"/>
      <c r="F45" s="5"/>
      <c r="G45" s="5"/>
      <c r="H45" s="5"/>
      <c r="I45" s="5"/>
      <c r="J45" s="5"/>
      <c r="K45" s="5"/>
      <c r="L45" s="59"/>
      <c r="M45" s="5"/>
      <c r="N45" s="142"/>
    </row>
    <row r="46" spans="1:14" ht="15.75">
      <c r="A46" s="8"/>
      <c r="B46" s="60" t="s">
        <v>31</v>
      </c>
      <c r="C46" s="16"/>
      <c r="D46" s="10"/>
      <c r="E46" s="10"/>
      <c r="F46" s="10"/>
      <c r="G46" s="10"/>
      <c r="H46" s="10"/>
      <c r="I46" s="10"/>
      <c r="J46" s="10"/>
      <c r="K46" s="10"/>
      <c r="L46" s="61"/>
      <c r="M46" s="10"/>
      <c r="N46" s="142"/>
    </row>
    <row r="47" spans="1:14" ht="15.75">
      <c r="A47" s="8"/>
      <c r="B47" s="16"/>
      <c r="C47" s="16"/>
      <c r="D47" s="10"/>
      <c r="E47" s="10"/>
      <c r="F47" s="10"/>
      <c r="G47" s="10"/>
      <c r="H47" s="10"/>
      <c r="I47" s="10"/>
      <c r="J47" s="10"/>
      <c r="K47" s="10"/>
      <c r="L47" s="61"/>
      <c r="M47" s="10"/>
      <c r="N47" s="142"/>
    </row>
    <row r="48" spans="1:14" ht="47.25">
      <c r="A48" s="8"/>
      <c r="B48" s="62" t="s">
        <v>32</v>
      </c>
      <c r="C48" s="63" t="s">
        <v>146</v>
      </c>
      <c r="D48" s="63" t="s">
        <v>153</v>
      </c>
      <c r="E48" s="63"/>
      <c r="F48" s="63" t="s">
        <v>162</v>
      </c>
      <c r="G48" s="63"/>
      <c r="H48" s="63" t="s">
        <v>171</v>
      </c>
      <c r="I48" s="63"/>
      <c r="J48" s="63" t="s">
        <v>175</v>
      </c>
      <c r="K48" s="63"/>
      <c r="L48" s="64" t="s">
        <v>190</v>
      </c>
      <c r="M48" s="12"/>
      <c r="N48" s="142"/>
    </row>
    <row r="49" spans="1:14" ht="15.75">
      <c r="A49" s="27"/>
      <c r="B49" s="28" t="s">
        <v>33</v>
      </c>
      <c r="C49" s="65"/>
      <c r="D49" s="65"/>
      <c r="E49" s="65"/>
      <c r="F49" s="65"/>
      <c r="G49" s="65"/>
      <c r="H49" s="65"/>
      <c r="I49" s="65"/>
      <c r="J49" s="65"/>
      <c r="K49" s="65"/>
      <c r="L49" s="66">
        <f>D49-F49+H49-J49</f>
        <v>0</v>
      </c>
      <c r="M49" s="28"/>
      <c r="N49" s="142"/>
    </row>
    <row r="50" spans="1:14" ht="15.75">
      <c r="A50" s="27"/>
      <c r="B50" s="28" t="s">
        <v>34</v>
      </c>
      <c r="C50" s="65"/>
      <c r="D50" s="65"/>
      <c r="E50" s="65"/>
      <c r="F50" s="65"/>
      <c r="G50" s="65"/>
      <c r="H50" s="65"/>
      <c r="I50" s="65"/>
      <c r="J50" s="65"/>
      <c r="K50" s="65"/>
      <c r="L50" s="66">
        <f>D50-F50</f>
        <v>0</v>
      </c>
      <c r="M50" s="28"/>
      <c r="N50" s="142"/>
    </row>
    <row r="51" spans="1:14" ht="15.75">
      <c r="A51" s="27"/>
      <c r="B51" s="28"/>
      <c r="C51" s="65"/>
      <c r="D51" s="65"/>
      <c r="E51" s="65"/>
      <c r="F51" s="65"/>
      <c r="G51" s="65"/>
      <c r="H51" s="65"/>
      <c r="I51" s="65"/>
      <c r="J51" s="65"/>
      <c r="K51" s="65"/>
      <c r="L51" s="66"/>
      <c r="M51" s="28"/>
      <c r="N51" s="142"/>
    </row>
    <row r="52" spans="1:14" ht="15.75">
      <c r="A52" s="27"/>
      <c r="B52" s="28" t="s">
        <v>35</v>
      </c>
      <c r="C52" s="65">
        <f>SUM(C49:C51)</f>
        <v>0</v>
      </c>
      <c r="D52" s="65">
        <f>SUM(D49:D51)</f>
        <v>0</v>
      </c>
      <c r="E52" s="65"/>
      <c r="F52" s="65">
        <f>SUM(F49:F51)</f>
        <v>0</v>
      </c>
      <c r="G52" s="65"/>
      <c r="H52" s="65">
        <f>SUM(H49:H51)</f>
        <v>0</v>
      </c>
      <c r="I52" s="65"/>
      <c r="J52" s="65">
        <f>SUM(J49:J51)</f>
        <v>0</v>
      </c>
      <c r="K52" s="65"/>
      <c r="L52" s="67">
        <f>SUM(L49:L51)</f>
        <v>0</v>
      </c>
      <c r="M52" s="28"/>
      <c r="N52" s="142"/>
    </row>
    <row r="53" spans="1:14" ht="15.75">
      <c r="A53" s="27"/>
      <c r="B53" s="28"/>
      <c r="C53" s="65"/>
      <c r="D53" s="65"/>
      <c r="E53" s="65"/>
      <c r="F53" s="65"/>
      <c r="G53" s="65"/>
      <c r="H53" s="65"/>
      <c r="I53" s="65"/>
      <c r="J53" s="65"/>
      <c r="K53" s="65"/>
      <c r="L53" s="67"/>
      <c r="M53" s="28"/>
      <c r="N53" s="142"/>
    </row>
    <row r="54" spans="1:14" ht="15.75">
      <c r="A54" s="8"/>
      <c r="B54" s="12" t="s">
        <v>36</v>
      </c>
      <c r="C54" s="68"/>
      <c r="D54" s="68"/>
      <c r="E54" s="68"/>
      <c r="F54" s="69"/>
      <c r="G54" s="68"/>
      <c r="H54" s="68"/>
      <c r="I54" s="68"/>
      <c r="J54" s="68"/>
      <c r="K54" s="68"/>
      <c r="L54" s="70"/>
      <c r="M54" s="10"/>
      <c r="N54" s="142"/>
    </row>
    <row r="55" spans="1:14" ht="15.75">
      <c r="A55" s="8"/>
      <c r="B55" s="10"/>
      <c r="C55" s="68"/>
      <c r="D55" s="68"/>
      <c r="E55" s="68"/>
      <c r="F55" s="68"/>
      <c r="G55" s="68"/>
      <c r="H55" s="68"/>
      <c r="I55" s="68"/>
      <c r="J55" s="68"/>
      <c r="K55" s="68"/>
      <c r="L55" s="70"/>
      <c r="M55" s="10"/>
      <c r="N55" s="142"/>
    </row>
    <row r="56" spans="1:14" ht="15.75">
      <c r="A56" s="27"/>
      <c r="B56" s="28" t="s">
        <v>33</v>
      </c>
      <c r="C56" s="65">
        <f>300887-C57</f>
        <v>300234</v>
      </c>
      <c r="D56" s="66">
        <v>357393</v>
      </c>
      <c r="E56" s="65"/>
      <c r="F56" s="65">
        <f>D56+H56-373201</f>
        <v>25136</v>
      </c>
      <c r="G56" s="65"/>
      <c r="H56" s="65">
        <v>40944</v>
      </c>
      <c r="I56" s="65"/>
      <c r="J56" s="65"/>
      <c r="K56" s="65"/>
      <c r="L56" s="66">
        <f>D56-F56+H56-J56</f>
        <v>373201</v>
      </c>
      <c r="M56" s="28"/>
      <c r="N56" s="142"/>
    </row>
    <row r="57" spans="1:14" ht="15.75">
      <c r="A57" s="27"/>
      <c r="B57" s="28" t="s">
        <v>34</v>
      </c>
      <c r="C57" s="65">
        <v>653</v>
      </c>
      <c r="D57" s="66">
        <v>0</v>
      </c>
      <c r="E57" s="65"/>
      <c r="F57" s="65">
        <v>313</v>
      </c>
      <c r="G57" s="65"/>
      <c r="H57" s="65">
        <v>313</v>
      </c>
      <c r="I57" s="65"/>
      <c r="J57" s="65"/>
      <c r="K57" s="65"/>
      <c r="L57" s="66">
        <f>D57-F57+H57-J57</f>
        <v>0</v>
      </c>
      <c r="M57" s="28"/>
      <c r="N57" s="142"/>
    </row>
    <row r="58" spans="1:14" ht="15.75">
      <c r="A58" s="27"/>
      <c r="B58" s="65"/>
      <c r="C58" s="65"/>
      <c r="D58" s="66"/>
      <c r="E58" s="65"/>
      <c r="F58" s="65"/>
      <c r="G58" s="65"/>
      <c r="H58" s="65"/>
      <c r="I58" s="65"/>
      <c r="J58" s="65"/>
      <c r="K58" s="65"/>
      <c r="L58" s="66"/>
      <c r="M58" s="28"/>
      <c r="N58" s="142"/>
    </row>
    <row r="59" spans="1:14" ht="15.75">
      <c r="A59" s="27"/>
      <c r="B59" s="28" t="s">
        <v>35</v>
      </c>
      <c r="C59" s="65">
        <f>SUM(C56:C58)</f>
        <v>300887</v>
      </c>
      <c r="D59" s="65">
        <v>357393</v>
      </c>
      <c r="E59" s="65"/>
      <c r="F59" s="65">
        <f>SUM(F56:F58)</f>
        <v>25449</v>
      </c>
      <c r="G59" s="65"/>
      <c r="H59" s="65">
        <f>SUM(H56:H58)</f>
        <v>41257</v>
      </c>
      <c r="I59" s="65"/>
      <c r="J59" s="65">
        <f>SUM(J56:J58)</f>
        <v>0</v>
      </c>
      <c r="K59" s="65"/>
      <c r="L59" s="65">
        <f>SUM(L56:L58)</f>
        <v>373201</v>
      </c>
      <c r="M59" s="28"/>
      <c r="N59" s="142"/>
    </row>
    <row r="60" spans="1:14" ht="15.75">
      <c r="A60" s="27"/>
      <c r="B60" s="28"/>
      <c r="C60" s="65"/>
      <c r="D60" s="67"/>
      <c r="E60" s="65"/>
      <c r="F60" s="65"/>
      <c r="G60" s="65"/>
      <c r="H60" s="65"/>
      <c r="I60" s="65"/>
      <c r="J60" s="65"/>
      <c r="K60" s="65"/>
      <c r="L60" s="67"/>
      <c r="M60" s="28"/>
      <c r="N60" s="142"/>
    </row>
    <row r="61" spans="1:14" ht="15.75">
      <c r="A61" s="27"/>
      <c r="B61" s="28" t="s">
        <v>37</v>
      </c>
      <c r="C61" s="65">
        <f>-31685-6493-1315</f>
        <v>-39493</v>
      </c>
      <c r="D61" s="65">
        <v>-38178</v>
      </c>
      <c r="E61" s="65"/>
      <c r="F61" s="65"/>
      <c r="G61" s="65"/>
      <c r="H61" s="65"/>
      <c r="I61" s="65"/>
      <c r="J61" s="65"/>
      <c r="K61" s="65"/>
      <c r="L61" s="65">
        <f>D61+F61</f>
        <v>-38178</v>
      </c>
      <c r="M61" s="28"/>
      <c r="N61" s="142"/>
    </row>
    <row r="62" spans="1:14" ht="15.75">
      <c r="A62" s="27"/>
      <c r="B62" s="28" t="s">
        <v>38</v>
      </c>
      <c r="C62" s="65">
        <v>0</v>
      </c>
      <c r="D62" s="67">
        <v>0</v>
      </c>
      <c r="E62" s="65"/>
      <c r="F62" s="65"/>
      <c r="G62" s="65"/>
      <c r="H62" s="65"/>
      <c r="I62" s="65"/>
      <c r="J62" s="65"/>
      <c r="K62" s="65"/>
      <c r="L62" s="67">
        <v>0</v>
      </c>
      <c r="M62" s="28"/>
      <c r="N62" s="142"/>
    </row>
    <row r="63" spans="1:14" ht="15.75">
      <c r="A63" s="27"/>
      <c r="B63" s="28" t="s">
        <v>39</v>
      </c>
      <c r="C63" s="65">
        <v>37429</v>
      </c>
      <c r="D63" s="67">
        <v>34378</v>
      </c>
      <c r="E63" s="65"/>
      <c r="F63" s="65">
        <f>F59</f>
        <v>25449</v>
      </c>
      <c r="G63" s="65"/>
      <c r="H63" s="65">
        <f>-H59</f>
        <v>-41257</v>
      </c>
      <c r="I63" s="65"/>
      <c r="J63" s="65"/>
      <c r="K63" s="65"/>
      <c r="L63" s="67">
        <f>J102</f>
        <v>23119</v>
      </c>
      <c r="M63" s="28"/>
      <c r="N63" s="142"/>
    </row>
    <row r="64" spans="1:14" ht="15.75">
      <c r="A64" s="27"/>
      <c r="B64" s="28" t="s">
        <v>40</v>
      </c>
      <c r="C64" s="65">
        <v>0</v>
      </c>
      <c r="D64" s="67">
        <v>-63122</v>
      </c>
      <c r="E64" s="65"/>
      <c r="F64" s="65"/>
      <c r="G64" s="65"/>
      <c r="H64" s="65">
        <v>-5773</v>
      </c>
      <c r="I64" s="65"/>
      <c r="J64" s="65"/>
      <c r="K64" s="65"/>
      <c r="L64" s="67">
        <f>H64+D64</f>
        <v>-68895</v>
      </c>
      <c r="M64" s="28"/>
      <c r="N64" s="142"/>
    </row>
    <row r="65" spans="1:14" ht="15.75">
      <c r="A65" s="27"/>
      <c r="B65" s="28" t="s">
        <v>199</v>
      </c>
      <c r="C65" s="65">
        <v>0</v>
      </c>
      <c r="D65" s="67">
        <v>-343</v>
      </c>
      <c r="E65" s="65"/>
      <c r="F65" s="65">
        <v>-11</v>
      </c>
      <c r="G65" s="65"/>
      <c r="H65" s="65"/>
      <c r="I65" s="65"/>
      <c r="J65" s="65"/>
      <c r="K65" s="65"/>
      <c r="L65" s="67">
        <f>D65+F65+H65</f>
        <v>-354</v>
      </c>
      <c r="M65" s="28"/>
      <c r="N65" s="142"/>
    </row>
    <row r="66" spans="1:14" ht="15.75">
      <c r="A66" s="27"/>
      <c r="B66" s="28" t="s">
        <v>42</v>
      </c>
      <c r="C66" s="65">
        <v>1177</v>
      </c>
      <c r="D66" s="67">
        <v>14466</v>
      </c>
      <c r="E66" s="65"/>
      <c r="F66" s="65">
        <v>1235</v>
      </c>
      <c r="G66" s="65"/>
      <c r="H66" s="72"/>
      <c r="I66" s="65"/>
      <c r="J66" s="65"/>
      <c r="K66" s="65"/>
      <c r="L66" s="67">
        <f>F66+D66</f>
        <v>15701</v>
      </c>
      <c r="M66" s="28"/>
      <c r="N66" s="142"/>
    </row>
    <row r="67" spans="1:14" ht="15.75">
      <c r="A67" s="27"/>
      <c r="B67" s="28" t="s">
        <v>82</v>
      </c>
      <c r="C67" s="65">
        <v>0</v>
      </c>
      <c r="D67" s="67">
        <v>-4594</v>
      </c>
      <c r="E67" s="65"/>
      <c r="F67" s="65"/>
      <c r="G67" s="65"/>
      <c r="H67" s="72"/>
      <c r="I67" s="65"/>
      <c r="J67" s="65"/>
      <c r="K67" s="65"/>
      <c r="L67" s="67">
        <v>-4594</v>
      </c>
      <c r="M67" s="28"/>
      <c r="N67" s="142"/>
    </row>
    <row r="68" spans="1:14" ht="15.75">
      <c r="A68" s="27"/>
      <c r="B68" s="28" t="s">
        <v>15</v>
      </c>
      <c r="C68" s="67">
        <f>SUM(C59:C66)</f>
        <v>300000</v>
      </c>
      <c r="D68" s="67">
        <f>SUM(D59:D67)</f>
        <v>300000</v>
      </c>
      <c r="E68" s="65"/>
      <c r="F68" s="65">
        <f>F63-F66-F65</f>
        <v>24225</v>
      </c>
      <c r="G68" s="65"/>
      <c r="H68" s="65"/>
      <c r="I68" s="65"/>
      <c r="J68" s="65"/>
      <c r="K68" s="65"/>
      <c r="L68" s="67">
        <f>SUM(L59:L67)</f>
        <v>300000</v>
      </c>
      <c r="M68" s="28"/>
      <c r="N68" s="142"/>
    </row>
    <row r="69" spans="1:14" ht="15.75">
      <c r="A69" s="27"/>
      <c r="B69" s="65"/>
      <c r="C69" s="65"/>
      <c r="D69" s="65"/>
      <c r="E69" s="65"/>
      <c r="F69" s="65"/>
      <c r="G69" s="65"/>
      <c r="H69" s="65"/>
      <c r="I69" s="65"/>
      <c r="J69" s="65"/>
      <c r="K69" s="65"/>
      <c r="L69" s="65"/>
      <c r="M69" s="28"/>
      <c r="N69" s="142"/>
    </row>
    <row r="70" spans="1:14" ht="15.75">
      <c r="A70" s="8"/>
      <c r="B70" s="68"/>
      <c r="C70" s="10"/>
      <c r="D70" s="10"/>
      <c r="E70" s="10"/>
      <c r="F70" s="10"/>
      <c r="G70" s="10"/>
      <c r="H70" s="10"/>
      <c r="I70" s="10"/>
      <c r="J70" s="21"/>
      <c r="K70" s="10"/>
      <c r="L70" s="21"/>
      <c r="M70" s="10"/>
      <c r="N70" s="142"/>
    </row>
    <row r="71" spans="1:14" ht="15.75">
      <c r="A71" s="8"/>
      <c r="B71" s="60" t="s">
        <v>43</v>
      </c>
      <c r="C71" s="17"/>
      <c r="D71" s="17"/>
      <c r="E71" s="17"/>
      <c r="F71" s="17"/>
      <c r="G71" s="17"/>
      <c r="H71" s="17"/>
      <c r="I71" s="20"/>
      <c r="J71" s="20" t="s">
        <v>176</v>
      </c>
      <c r="K71" s="20"/>
      <c r="L71" s="20" t="s">
        <v>191</v>
      </c>
      <c r="M71" s="17"/>
      <c r="N71" s="142"/>
    </row>
    <row r="72" spans="1:14" ht="15.75">
      <c r="A72" s="27"/>
      <c r="B72" s="28" t="s">
        <v>44</v>
      </c>
      <c r="C72" s="28"/>
      <c r="D72" s="28"/>
      <c r="E72" s="28"/>
      <c r="F72" s="28"/>
      <c r="G72" s="28"/>
      <c r="H72" s="28"/>
      <c r="I72" s="28"/>
      <c r="J72" s="65">
        <f>D63</f>
        <v>34378</v>
      </c>
      <c r="K72" s="28"/>
      <c r="L72" s="66">
        <v>0</v>
      </c>
      <c r="M72" s="28"/>
      <c r="N72" s="142"/>
    </row>
    <row r="73" spans="1:14" ht="15.75">
      <c r="A73" s="27"/>
      <c r="B73" s="28" t="s">
        <v>45</v>
      </c>
      <c r="C73" s="52"/>
      <c r="D73" s="73"/>
      <c r="E73" s="28"/>
      <c r="F73" s="28"/>
      <c r="G73" s="28"/>
      <c r="H73" s="28"/>
      <c r="I73" s="28"/>
      <c r="J73" s="65">
        <f>F68-F57</f>
        <v>23912</v>
      </c>
      <c r="K73" s="28"/>
      <c r="L73" s="66"/>
      <c r="M73" s="28"/>
      <c r="N73" s="142"/>
    </row>
    <row r="74" spans="1:14" ht="15.75">
      <c r="A74" s="27"/>
      <c r="B74" s="28" t="s">
        <v>46</v>
      </c>
      <c r="C74" s="28"/>
      <c r="D74" s="28"/>
      <c r="E74" s="28"/>
      <c r="F74" s="28"/>
      <c r="G74" s="28"/>
      <c r="H74" s="28"/>
      <c r="I74" s="28"/>
      <c r="J74" s="65"/>
      <c r="K74" s="28"/>
      <c r="L74" s="66">
        <f>12131+37+650-1078+J77</f>
        <v>12053</v>
      </c>
      <c r="M74" s="28"/>
      <c r="N74" s="142"/>
    </row>
    <row r="75" spans="1:14" ht="15.75">
      <c r="A75" s="27"/>
      <c r="B75" s="28" t="s">
        <v>47</v>
      </c>
      <c r="C75" s="28"/>
      <c r="D75" s="28"/>
      <c r="E75" s="28"/>
      <c r="F75" s="28"/>
      <c r="G75" s="28"/>
      <c r="H75" s="28"/>
      <c r="I75" s="28"/>
      <c r="J75" s="65"/>
      <c r="K75" s="28"/>
      <c r="L75" s="66">
        <v>194</v>
      </c>
      <c r="M75" s="28"/>
      <c r="N75" s="142"/>
    </row>
    <row r="76" spans="1:14" ht="15.75">
      <c r="A76" s="27"/>
      <c r="B76" s="28" t="s">
        <v>48</v>
      </c>
      <c r="C76" s="28"/>
      <c r="D76" s="28"/>
      <c r="E76" s="28"/>
      <c r="F76" s="28"/>
      <c r="G76" s="28"/>
      <c r="H76" s="28"/>
      <c r="I76" s="28"/>
      <c r="J76" s="65">
        <f>SUM(J72:J75)</f>
        <v>58290</v>
      </c>
      <c r="K76" s="28"/>
      <c r="L76" s="67">
        <f>SUM(L72:L75)</f>
        <v>12247</v>
      </c>
      <c r="M76" s="28"/>
      <c r="N76" s="142"/>
    </row>
    <row r="77" spans="1:14" ht="15.75">
      <c r="A77" s="27"/>
      <c r="B77" s="28" t="s">
        <v>201</v>
      </c>
      <c r="C77" s="28"/>
      <c r="D77" s="28"/>
      <c r="E77" s="28"/>
      <c r="F77" s="28"/>
      <c r="G77" s="28"/>
      <c r="H77" s="28"/>
      <c r="I77" s="28"/>
      <c r="J77" s="65">
        <f>F57-F61</f>
        <v>313</v>
      </c>
      <c r="K77" s="28"/>
      <c r="L77" s="66">
        <f>-J77</f>
        <v>-313</v>
      </c>
      <c r="M77" s="28"/>
      <c r="N77" s="142"/>
    </row>
    <row r="78" spans="1:14" ht="15.75">
      <c r="A78" s="27"/>
      <c r="B78" s="28" t="s">
        <v>50</v>
      </c>
      <c r="C78" s="28"/>
      <c r="D78" s="28"/>
      <c r="E78" s="28"/>
      <c r="F78" s="28"/>
      <c r="G78" s="28"/>
      <c r="H78" s="28"/>
      <c r="I78" s="28"/>
      <c r="J78" s="65">
        <f>J76+J77</f>
        <v>58603</v>
      </c>
      <c r="K78" s="28"/>
      <c r="L78" s="67">
        <f>L76+L77</f>
        <v>11934</v>
      </c>
      <c r="M78" s="28"/>
      <c r="N78" s="142"/>
    </row>
    <row r="79" spans="1:14" ht="15.75">
      <c r="A79" s="27"/>
      <c r="B79" s="74" t="s">
        <v>51</v>
      </c>
      <c r="C79" s="75"/>
      <c r="D79" s="28"/>
      <c r="E79" s="28"/>
      <c r="F79" s="28"/>
      <c r="G79" s="28"/>
      <c r="H79" s="28"/>
      <c r="I79" s="28"/>
      <c r="J79" s="65"/>
      <c r="K79" s="28"/>
      <c r="L79" s="66"/>
      <c r="M79" s="28"/>
      <c r="N79" s="142"/>
    </row>
    <row r="80" spans="1:14" ht="15.75">
      <c r="A80" s="27">
        <v>1</v>
      </c>
      <c r="B80" s="28" t="s">
        <v>52</v>
      </c>
      <c r="C80" s="28"/>
      <c r="D80" s="28"/>
      <c r="E80" s="28"/>
      <c r="F80" s="28"/>
      <c r="G80" s="28"/>
      <c r="H80" s="28"/>
      <c r="I80" s="28"/>
      <c r="J80" s="28"/>
      <c r="K80" s="28"/>
      <c r="L80" s="66">
        <v>0</v>
      </c>
      <c r="M80" s="28"/>
      <c r="N80" s="142"/>
    </row>
    <row r="81" spans="1:14" ht="15.75">
      <c r="A81" s="27">
        <v>2</v>
      </c>
      <c r="B81" s="28" t="s">
        <v>53</v>
      </c>
      <c r="C81" s="28"/>
      <c r="D81" s="28"/>
      <c r="E81" s="28"/>
      <c r="F81" s="28"/>
      <c r="G81" s="28"/>
      <c r="H81" s="28"/>
      <c r="I81" s="28"/>
      <c r="J81" s="28"/>
      <c r="K81" s="28"/>
      <c r="L81" s="66">
        <v>-5</v>
      </c>
      <c r="M81" s="28"/>
      <c r="N81" s="142"/>
    </row>
    <row r="82" spans="1:14" ht="15.75">
      <c r="A82" s="27">
        <v>3</v>
      </c>
      <c r="B82" s="28" t="s">
        <v>54</v>
      </c>
      <c r="C82" s="28"/>
      <c r="D82" s="28"/>
      <c r="E82" s="28"/>
      <c r="F82" s="28"/>
      <c r="G82" s="28"/>
      <c r="H82" s="28"/>
      <c r="I82" s="28"/>
      <c r="J82" s="28"/>
      <c r="K82" s="28"/>
      <c r="L82" s="66">
        <v>-988</v>
      </c>
      <c r="M82" s="28"/>
      <c r="N82" s="142"/>
    </row>
    <row r="83" spans="1:14" ht="15.75">
      <c r="A83" s="27">
        <v>4</v>
      </c>
      <c r="B83" s="28" t="s">
        <v>55</v>
      </c>
      <c r="C83" s="28"/>
      <c r="D83" s="28"/>
      <c r="E83" s="28"/>
      <c r="F83" s="28"/>
      <c r="G83" s="28"/>
      <c r="H83" s="28"/>
      <c r="I83" s="28"/>
      <c r="J83" s="28"/>
      <c r="K83" s="28"/>
      <c r="L83" s="66">
        <v>-224</v>
      </c>
      <c r="M83" s="28"/>
      <c r="N83" s="142"/>
    </row>
    <row r="84" spans="1:14" ht="15.75">
      <c r="A84" s="27">
        <v>5</v>
      </c>
      <c r="B84" s="28" t="s">
        <v>56</v>
      </c>
      <c r="C84" s="28"/>
      <c r="D84" s="28"/>
      <c r="E84" s="28"/>
      <c r="F84" s="28"/>
      <c r="G84" s="28"/>
      <c r="H84" s="28"/>
      <c r="I84" s="28"/>
      <c r="J84" s="28"/>
      <c r="K84" s="28"/>
      <c r="L84" s="66">
        <v>-3354</v>
      </c>
      <c r="M84" s="28"/>
      <c r="N84" s="142"/>
    </row>
    <row r="85" spans="1:14" ht="15.75">
      <c r="A85" s="27">
        <v>6</v>
      </c>
      <c r="B85" s="28" t="s">
        <v>57</v>
      </c>
      <c r="C85" s="28"/>
      <c r="D85" s="28"/>
      <c r="E85" s="28"/>
      <c r="F85" s="28"/>
      <c r="G85" s="28"/>
      <c r="H85" s="28"/>
      <c r="I85" s="28"/>
      <c r="J85" s="28"/>
      <c r="K85" s="28"/>
      <c r="L85" s="66">
        <f>-42+5</f>
        <v>-37</v>
      </c>
      <c r="M85" s="28"/>
      <c r="N85" s="142"/>
    </row>
    <row r="86" spans="1:14" ht="15.75">
      <c r="A86" s="27">
        <v>7</v>
      </c>
      <c r="B86" s="28" t="s">
        <v>58</v>
      </c>
      <c r="C86" s="28"/>
      <c r="D86" s="28"/>
      <c r="E86" s="28"/>
      <c r="F86" s="28"/>
      <c r="G86" s="28"/>
      <c r="H86" s="28"/>
      <c r="I86" s="28"/>
      <c r="J86" s="28"/>
      <c r="K86" s="28"/>
      <c r="L86" s="66">
        <v>-1179</v>
      </c>
      <c r="M86" s="28"/>
      <c r="N86" s="142"/>
    </row>
    <row r="87" spans="1:14" ht="15.75">
      <c r="A87" s="27">
        <v>8</v>
      </c>
      <c r="B87" s="28" t="s">
        <v>59</v>
      </c>
      <c r="C87" s="28"/>
      <c r="D87" s="28"/>
      <c r="E87" s="28"/>
      <c r="F87" s="28"/>
      <c r="G87" s="28"/>
      <c r="H87" s="28"/>
      <c r="I87" s="28"/>
      <c r="J87" s="28"/>
      <c r="K87" s="28"/>
      <c r="L87" s="66">
        <v>-374</v>
      </c>
      <c r="M87" s="28"/>
      <c r="N87" s="142"/>
    </row>
    <row r="88" spans="1:14" ht="15.75">
      <c r="A88" s="27">
        <v>9</v>
      </c>
      <c r="B88" s="28" t="s">
        <v>60</v>
      </c>
      <c r="C88" s="28"/>
      <c r="D88" s="28"/>
      <c r="E88" s="28"/>
      <c r="F88" s="28"/>
      <c r="G88" s="28"/>
      <c r="H88" s="28"/>
      <c r="I88" s="28"/>
      <c r="J88" s="28"/>
      <c r="K88" s="28"/>
      <c r="L88" s="66">
        <v>0</v>
      </c>
      <c r="M88" s="28"/>
      <c r="N88" s="142"/>
    </row>
    <row r="89" spans="1:14" ht="15.75">
      <c r="A89" s="27">
        <v>10</v>
      </c>
      <c r="B89" s="28" t="s">
        <v>61</v>
      </c>
      <c r="C89" s="28"/>
      <c r="D89" s="28"/>
      <c r="E89" s="28"/>
      <c r="F89" s="28"/>
      <c r="G89" s="28"/>
      <c r="H89" s="28"/>
      <c r="I89" s="28"/>
      <c r="J89" s="28"/>
      <c r="K89" s="28"/>
      <c r="L89" s="66">
        <v>0</v>
      </c>
      <c r="M89" s="28"/>
      <c r="N89" s="142"/>
    </row>
    <row r="90" spans="1:14" ht="15.75">
      <c r="A90" s="27">
        <v>11</v>
      </c>
      <c r="B90" s="28" t="s">
        <v>62</v>
      </c>
      <c r="C90" s="28"/>
      <c r="D90" s="28"/>
      <c r="E90" s="28"/>
      <c r="F90" s="28"/>
      <c r="G90" s="28"/>
      <c r="H90" s="28"/>
      <c r="I90" s="28"/>
      <c r="J90" s="65">
        <f>-L90</f>
        <v>5773</v>
      </c>
      <c r="K90" s="28"/>
      <c r="L90" s="66">
        <f>L64-D64</f>
        <v>-5773</v>
      </c>
      <c r="M90" s="28"/>
      <c r="N90" s="142"/>
    </row>
    <row r="91" spans="1:14" ht="15.75">
      <c r="A91" s="27">
        <v>12</v>
      </c>
      <c r="B91" s="28" t="s">
        <v>38</v>
      </c>
      <c r="C91" s="28"/>
      <c r="D91" s="28"/>
      <c r="E91" s="28"/>
      <c r="F91" s="28"/>
      <c r="G91" s="28"/>
      <c r="H91" s="28"/>
      <c r="I91" s="28"/>
      <c r="J91" s="28"/>
      <c r="K91" s="28"/>
      <c r="L91" s="66">
        <v>0</v>
      </c>
      <c r="M91" s="28"/>
      <c r="N91" s="142"/>
    </row>
    <row r="92" spans="1:14" ht="15.75">
      <c r="A92" s="27">
        <v>13</v>
      </c>
      <c r="B92" s="28" t="s">
        <v>200</v>
      </c>
      <c r="C92" s="28"/>
      <c r="D92" s="28"/>
      <c r="E92" s="28"/>
      <c r="F92" s="28"/>
      <c r="G92" s="28"/>
      <c r="H92" s="28"/>
      <c r="I92" s="28"/>
      <c r="J92" s="28"/>
      <c r="K92" s="28"/>
      <c r="L92" s="66">
        <f>SUM(L78:L90)</f>
        <v>0</v>
      </c>
      <c r="M92" s="28"/>
      <c r="N92" s="142"/>
    </row>
    <row r="93" spans="1:14" ht="15.75">
      <c r="A93" s="27"/>
      <c r="B93" s="74" t="s">
        <v>64</v>
      </c>
      <c r="C93" s="75"/>
      <c r="D93" s="28"/>
      <c r="E93" s="28"/>
      <c r="F93" s="28"/>
      <c r="G93" s="28"/>
      <c r="H93" s="28"/>
      <c r="I93" s="28"/>
      <c r="J93" s="28"/>
      <c r="K93" s="28"/>
      <c r="L93" s="76"/>
      <c r="M93" s="28"/>
      <c r="N93" s="142"/>
    </row>
    <row r="94" spans="1:14" ht="15.75">
      <c r="A94" s="77"/>
      <c r="B94" s="28" t="s">
        <v>65</v>
      </c>
      <c r="C94" s="75"/>
      <c r="D94" s="28"/>
      <c r="E94" s="28"/>
      <c r="F94" s="28"/>
      <c r="G94" s="28"/>
      <c r="H94" s="28"/>
      <c r="I94" s="28"/>
      <c r="J94" s="65">
        <f>-H59</f>
        <v>-41257</v>
      </c>
      <c r="K94" s="28"/>
      <c r="L94" s="76"/>
      <c r="M94" s="28"/>
      <c r="N94" s="142"/>
    </row>
    <row r="95" spans="1:14" ht="15.75">
      <c r="A95" s="27"/>
      <c r="B95" s="28" t="s">
        <v>66</v>
      </c>
      <c r="C95" s="75"/>
      <c r="D95" s="28"/>
      <c r="E95" s="28"/>
      <c r="F95" s="28"/>
      <c r="G95" s="28"/>
      <c r="H95" s="28"/>
      <c r="I95" s="28"/>
      <c r="J95" s="65">
        <v>0</v>
      </c>
      <c r="K95" s="65"/>
      <c r="L95" s="66"/>
      <c r="M95" s="28"/>
      <c r="N95" s="142"/>
    </row>
    <row r="96" spans="1:14" ht="15.75">
      <c r="A96" s="27"/>
      <c r="B96" s="28" t="s">
        <v>67</v>
      </c>
      <c r="C96" s="28"/>
      <c r="D96" s="28"/>
      <c r="E96" s="28"/>
      <c r="F96" s="28"/>
      <c r="G96" s="28"/>
      <c r="H96" s="28"/>
      <c r="I96" s="28"/>
      <c r="J96" s="65">
        <v>0</v>
      </c>
      <c r="K96" s="65"/>
      <c r="L96" s="66"/>
      <c r="M96" s="28"/>
      <c r="N96" s="142"/>
    </row>
    <row r="97" spans="1:14" ht="15.75">
      <c r="A97" s="27"/>
      <c r="B97" s="28" t="s">
        <v>68</v>
      </c>
      <c r="C97" s="28"/>
      <c r="D97" s="28"/>
      <c r="E97" s="28"/>
      <c r="F97" s="28"/>
      <c r="G97" s="28"/>
      <c r="H97" s="28"/>
      <c r="I97" s="28"/>
      <c r="J97" s="65">
        <v>0</v>
      </c>
      <c r="K97" s="65"/>
      <c r="L97" s="66"/>
      <c r="M97" s="28"/>
      <c r="N97" s="142"/>
    </row>
    <row r="98" spans="1:14" ht="15.75">
      <c r="A98" s="27"/>
      <c r="B98" s="28" t="s">
        <v>69</v>
      </c>
      <c r="C98" s="28"/>
      <c r="D98" s="28"/>
      <c r="E98" s="28"/>
      <c r="F98" s="28"/>
      <c r="G98" s="28"/>
      <c r="H98" s="28"/>
      <c r="I98" s="28"/>
      <c r="J98" s="65">
        <v>0</v>
      </c>
      <c r="K98" s="65"/>
      <c r="L98" s="66"/>
      <c r="M98" s="28"/>
      <c r="N98" s="142"/>
    </row>
    <row r="99" spans="1:14" ht="15.75">
      <c r="A99" s="27"/>
      <c r="B99" s="28" t="s">
        <v>70</v>
      </c>
      <c r="C99" s="28"/>
      <c r="D99" s="28"/>
      <c r="E99" s="28"/>
      <c r="F99" s="28"/>
      <c r="G99" s="28"/>
      <c r="H99" s="28"/>
      <c r="I99" s="28"/>
      <c r="J99" s="65">
        <v>0</v>
      </c>
      <c r="K99" s="65"/>
      <c r="L99" s="66"/>
      <c r="M99" s="28"/>
      <c r="N99" s="142"/>
    </row>
    <row r="100" spans="1:14" ht="15.75">
      <c r="A100" s="27"/>
      <c r="B100" s="28" t="s">
        <v>71</v>
      </c>
      <c r="C100" s="28"/>
      <c r="D100" s="28"/>
      <c r="E100" s="28"/>
      <c r="F100" s="28"/>
      <c r="G100" s="28"/>
      <c r="H100" s="28"/>
      <c r="I100" s="28"/>
      <c r="J100" s="65">
        <v>0</v>
      </c>
      <c r="K100" s="65"/>
      <c r="L100" s="66"/>
      <c r="M100" s="28"/>
      <c r="N100" s="142"/>
    </row>
    <row r="101" spans="1:14" ht="15.75">
      <c r="A101" s="27"/>
      <c r="B101" s="28" t="s">
        <v>72</v>
      </c>
      <c r="C101" s="28"/>
      <c r="D101" s="28"/>
      <c r="E101" s="28"/>
      <c r="F101" s="28"/>
      <c r="G101" s="28"/>
      <c r="H101" s="28"/>
      <c r="I101" s="28"/>
      <c r="J101" s="65">
        <f>SUM(J94:J100)</f>
        <v>-41257</v>
      </c>
      <c r="K101" s="65"/>
      <c r="L101" s="65">
        <f>SUM(L79:L91)</f>
        <v>-11934</v>
      </c>
      <c r="M101" s="28"/>
      <c r="N101" s="142"/>
    </row>
    <row r="102" spans="1:14" ht="15.75">
      <c r="A102" s="27"/>
      <c r="B102" s="28" t="s">
        <v>73</v>
      </c>
      <c r="C102" s="28"/>
      <c r="D102" s="28"/>
      <c r="E102" s="28"/>
      <c r="F102" s="28"/>
      <c r="G102" s="28"/>
      <c r="H102" s="28"/>
      <c r="I102" s="28"/>
      <c r="J102" s="65">
        <f>SUM(J78:J94)</f>
        <v>23119</v>
      </c>
      <c r="K102" s="65"/>
      <c r="L102" s="65">
        <f>L78+L101</f>
        <v>0</v>
      </c>
      <c r="M102" s="28"/>
      <c r="N102" s="142"/>
    </row>
    <row r="103" spans="1:14" ht="15.75">
      <c r="A103" s="27"/>
      <c r="B103" s="28"/>
      <c r="C103" s="28"/>
      <c r="D103" s="28"/>
      <c r="E103" s="28"/>
      <c r="F103" s="28"/>
      <c r="G103" s="28"/>
      <c r="H103" s="28"/>
      <c r="I103" s="28"/>
      <c r="J103" s="65"/>
      <c r="K103" s="65"/>
      <c r="L103" s="65"/>
      <c r="M103" s="28"/>
      <c r="N103" s="142"/>
    </row>
    <row r="104" spans="1:14" ht="15.75">
      <c r="A104" s="8"/>
      <c r="B104" s="15"/>
      <c r="C104" s="10"/>
      <c r="D104" s="10"/>
      <c r="E104" s="10"/>
      <c r="F104" s="10"/>
      <c r="G104" s="10"/>
      <c r="H104" s="10"/>
      <c r="I104" s="10"/>
      <c r="J104" s="68"/>
      <c r="K104" s="68"/>
      <c r="L104" s="68"/>
      <c r="M104" s="10"/>
      <c r="N104" s="142"/>
    </row>
    <row r="105" spans="1:14" ht="15.75">
      <c r="A105" s="2"/>
      <c r="B105" s="5"/>
      <c r="C105" s="5"/>
      <c r="D105" s="5"/>
      <c r="E105" s="5"/>
      <c r="F105" s="5"/>
      <c r="G105" s="5"/>
      <c r="H105" s="5"/>
      <c r="I105" s="5"/>
      <c r="J105" s="78"/>
      <c r="K105" s="78"/>
      <c r="L105" s="78"/>
      <c r="M105" s="5"/>
      <c r="N105" s="142"/>
    </row>
    <row r="106" spans="1:14" ht="15.75">
      <c r="A106" s="8"/>
      <c r="B106" s="10"/>
      <c r="C106" s="10"/>
      <c r="D106" s="10"/>
      <c r="E106" s="10"/>
      <c r="F106" s="10"/>
      <c r="G106" s="10"/>
      <c r="H106" s="10"/>
      <c r="I106" s="10"/>
      <c r="J106" s="10"/>
      <c r="K106" s="10"/>
      <c r="L106" s="61"/>
      <c r="M106" s="10"/>
      <c r="N106" s="142"/>
    </row>
    <row r="107" spans="1:14" ht="15.75">
      <c r="A107" s="79"/>
      <c r="B107" s="80"/>
      <c r="C107" s="80"/>
      <c r="D107" s="80"/>
      <c r="E107" s="80"/>
      <c r="F107" s="80"/>
      <c r="G107" s="80"/>
      <c r="H107" s="80"/>
      <c r="I107" s="80"/>
      <c r="J107" s="80"/>
      <c r="K107" s="80"/>
      <c r="L107" s="81"/>
      <c r="M107" s="80"/>
      <c r="N107" s="142"/>
    </row>
    <row r="108" spans="1:14" ht="15.75">
      <c r="A108" s="79"/>
      <c r="B108" s="82" t="s">
        <v>74</v>
      </c>
      <c r="C108" s="80"/>
      <c r="D108" s="80"/>
      <c r="E108" s="80"/>
      <c r="F108" s="80"/>
      <c r="G108" s="80"/>
      <c r="H108" s="80"/>
      <c r="I108" s="80"/>
      <c r="J108" s="80"/>
      <c r="K108" s="80"/>
      <c r="L108" s="81"/>
      <c r="M108" s="83"/>
      <c r="N108" s="142"/>
    </row>
    <row r="109" spans="1:14" ht="15.75">
      <c r="A109" s="79"/>
      <c r="B109" s="80"/>
      <c r="C109" s="80"/>
      <c r="D109" s="80"/>
      <c r="E109" s="80"/>
      <c r="F109" s="80"/>
      <c r="G109" s="80"/>
      <c r="H109" s="80"/>
      <c r="I109" s="80"/>
      <c r="J109" s="80"/>
      <c r="K109" s="80"/>
      <c r="L109" s="81"/>
      <c r="M109" s="80"/>
      <c r="N109" s="142"/>
    </row>
    <row r="110" spans="1:14" ht="15.75">
      <c r="A110" s="8"/>
      <c r="B110" s="84" t="s">
        <v>75</v>
      </c>
      <c r="C110" s="16"/>
      <c r="D110" s="10"/>
      <c r="E110" s="10"/>
      <c r="F110" s="10"/>
      <c r="G110" s="10"/>
      <c r="H110" s="10"/>
      <c r="I110" s="10"/>
      <c r="J110" s="10"/>
      <c r="K110" s="10"/>
      <c r="L110" s="61"/>
      <c r="M110" s="10"/>
      <c r="N110" s="142"/>
    </row>
    <row r="111" spans="1:14" ht="15.75">
      <c r="A111" s="27"/>
      <c r="B111" s="28" t="s">
        <v>76</v>
      </c>
      <c r="C111" s="28"/>
      <c r="D111" s="28"/>
      <c r="E111" s="28"/>
      <c r="F111" s="28"/>
      <c r="G111" s="28"/>
      <c r="H111" s="28"/>
      <c r="I111" s="28"/>
      <c r="J111" s="28"/>
      <c r="K111" s="28"/>
      <c r="L111" s="66">
        <v>7124</v>
      </c>
      <c r="M111" s="28"/>
      <c r="N111" s="142"/>
    </row>
    <row r="112" spans="1:14" ht="15.75">
      <c r="A112" s="27"/>
      <c r="B112" s="28" t="s">
        <v>77</v>
      </c>
      <c r="C112" s="28"/>
      <c r="D112" s="28"/>
      <c r="E112" s="28"/>
      <c r="F112" s="28"/>
      <c r="G112" s="28"/>
      <c r="H112" s="28"/>
      <c r="I112" s="28"/>
      <c r="J112" s="28"/>
      <c r="K112" s="28"/>
      <c r="L112" s="66">
        <v>7124</v>
      </c>
      <c r="M112" s="28"/>
      <c r="N112" s="142"/>
    </row>
    <row r="113" spans="1:14" ht="15.75">
      <c r="A113" s="27"/>
      <c r="B113" s="28" t="s">
        <v>78</v>
      </c>
      <c r="C113" s="28"/>
      <c r="D113" s="28"/>
      <c r="E113" s="28"/>
      <c r="F113" s="28"/>
      <c r="G113" s="28"/>
      <c r="H113" s="28"/>
      <c r="I113" s="28"/>
      <c r="J113" s="28"/>
      <c r="K113" s="28"/>
      <c r="L113" s="66">
        <v>0</v>
      </c>
      <c r="M113" s="28"/>
      <c r="N113" s="142"/>
    </row>
    <row r="114" spans="1:14" ht="15.75">
      <c r="A114" s="27"/>
      <c r="B114" s="28" t="s">
        <v>79</v>
      </c>
      <c r="C114" s="28"/>
      <c r="D114" s="28"/>
      <c r="E114" s="28"/>
      <c r="F114" s="28"/>
      <c r="G114" s="28"/>
      <c r="H114" s="28"/>
      <c r="I114" s="28"/>
      <c r="J114" s="28"/>
      <c r="K114" s="28"/>
      <c r="L114" s="66">
        <v>0</v>
      </c>
      <c r="M114" s="28"/>
      <c r="N114" s="142"/>
    </row>
    <row r="115" spans="1:14" ht="15.75">
      <c r="A115" s="27"/>
      <c r="B115" s="28" t="s">
        <v>80</v>
      </c>
      <c r="C115" s="28"/>
      <c r="D115" s="28"/>
      <c r="E115" s="28"/>
      <c r="F115" s="28"/>
      <c r="G115" s="28"/>
      <c r="H115" s="28"/>
      <c r="I115" s="28"/>
      <c r="J115" s="28"/>
      <c r="K115" s="28"/>
      <c r="L115" s="66">
        <v>0</v>
      </c>
      <c r="M115" s="28"/>
      <c r="N115" s="142"/>
    </row>
    <row r="116" spans="1:14" ht="15.75">
      <c r="A116" s="27"/>
      <c r="B116" s="28" t="s">
        <v>56</v>
      </c>
      <c r="C116" s="28"/>
      <c r="D116" s="28"/>
      <c r="E116" s="28"/>
      <c r="F116" s="28"/>
      <c r="G116" s="28"/>
      <c r="H116" s="28"/>
      <c r="I116" s="28"/>
      <c r="J116" s="28"/>
      <c r="K116" s="28"/>
      <c r="L116" s="66">
        <v>0</v>
      </c>
      <c r="M116" s="28"/>
      <c r="N116" s="142"/>
    </row>
    <row r="117" spans="1:14" ht="15.75">
      <c r="A117" s="27"/>
      <c r="B117" s="28" t="s">
        <v>58</v>
      </c>
      <c r="C117" s="28"/>
      <c r="D117" s="28"/>
      <c r="E117" s="28"/>
      <c r="F117" s="28"/>
      <c r="G117" s="28"/>
      <c r="H117" s="28"/>
      <c r="I117" s="28"/>
      <c r="J117" s="28"/>
      <c r="K117" s="28"/>
      <c r="L117" s="66">
        <v>0</v>
      </c>
      <c r="M117" s="28"/>
      <c r="N117" s="142"/>
    </row>
    <row r="118" spans="1:14" ht="15.75">
      <c r="A118" s="27"/>
      <c r="B118" s="28" t="s">
        <v>59</v>
      </c>
      <c r="C118" s="28"/>
      <c r="D118" s="28"/>
      <c r="E118" s="28"/>
      <c r="F118" s="28"/>
      <c r="G118" s="28"/>
      <c r="H118" s="28"/>
      <c r="I118" s="28"/>
      <c r="J118" s="28"/>
      <c r="K118" s="28"/>
      <c r="L118" s="66">
        <v>0</v>
      </c>
      <c r="M118" s="28"/>
      <c r="N118" s="142"/>
    </row>
    <row r="119" spans="1:14" ht="15.75">
      <c r="A119" s="27"/>
      <c r="B119" s="28" t="s">
        <v>81</v>
      </c>
      <c r="C119" s="28"/>
      <c r="D119" s="28"/>
      <c r="E119" s="28"/>
      <c r="F119" s="28"/>
      <c r="G119" s="28"/>
      <c r="H119" s="28"/>
      <c r="I119" s="28"/>
      <c r="J119" s="28"/>
      <c r="K119" s="28"/>
      <c r="L119" s="66">
        <f>L112-L114</f>
        <v>7124</v>
      </c>
      <c r="M119" s="28"/>
      <c r="N119" s="142"/>
    </row>
    <row r="120" spans="1:14" ht="15.75">
      <c r="A120" s="27"/>
      <c r="B120" s="28"/>
      <c r="C120" s="28"/>
      <c r="D120" s="28"/>
      <c r="E120" s="28"/>
      <c r="F120" s="28"/>
      <c r="G120" s="28"/>
      <c r="H120" s="28"/>
      <c r="I120" s="28"/>
      <c r="J120" s="28"/>
      <c r="K120" s="28"/>
      <c r="L120" s="85"/>
      <c r="M120" s="28"/>
      <c r="N120" s="142"/>
    </row>
    <row r="121" spans="1:14" ht="15.75">
      <c r="A121" s="8"/>
      <c r="B121" s="84" t="s">
        <v>82</v>
      </c>
      <c r="C121" s="10"/>
      <c r="D121" s="10"/>
      <c r="E121" s="10"/>
      <c r="F121" s="10"/>
      <c r="G121" s="10"/>
      <c r="H121" s="10"/>
      <c r="I121" s="10"/>
      <c r="J121" s="10"/>
      <c r="K121" s="10"/>
      <c r="L121" s="61"/>
      <c r="M121" s="10"/>
      <c r="N121" s="142"/>
    </row>
    <row r="122" spans="1:14" ht="15.75">
      <c r="A122" s="27"/>
      <c r="B122" s="28" t="s">
        <v>83</v>
      </c>
      <c r="C122" s="86"/>
      <c r="D122" s="28"/>
      <c r="E122" s="28"/>
      <c r="F122" s="28"/>
      <c r="G122" s="28"/>
      <c r="H122" s="28"/>
      <c r="I122" s="28"/>
      <c r="J122" s="28"/>
      <c r="K122" s="28"/>
      <c r="L122" s="66">
        <f>4594213.13/1000</f>
        <v>4594.21313</v>
      </c>
      <c r="M122" s="28"/>
      <c r="N122" s="142"/>
    </row>
    <row r="123" spans="1:14" ht="15.75">
      <c r="A123" s="27"/>
      <c r="B123" s="28" t="s">
        <v>84</v>
      </c>
      <c r="C123" s="28"/>
      <c r="D123" s="28"/>
      <c r="E123" s="28"/>
      <c r="F123" s="28"/>
      <c r="G123" s="28"/>
      <c r="H123" s="28"/>
      <c r="I123" s="28"/>
      <c r="J123" s="28"/>
      <c r="K123" s="28"/>
      <c r="L123" s="66">
        <v>4594</v>
      </c>
      <c r="M123" s="28"/>
      <c r="N123" s="142"/>
    </row>
    <row r="124" spans="1:14" ht="15.75">
      <c r="A124" s="27"/>
      <c r="B124" s="28" t="s">
        <v>85</v>
      </c>
      <c r="C124" s="28"/>
      <c r="D124" s="28"/>
      <c r="E124" s="28"/>
      <c r="F124" s="28"/>
      <c r="G124" s="28"/>
      <c r="H124" s="28"/>
      <c r="I124" s="28"/>
      <c r="J124" s="28"/>
      <c r="K124" s="28"/>
      <c r="L124" s="66">
        <v>0</v>
      </c>
      <c r="M124" s="28"/>
      <c r="N124" s="142"/>
    </row>
    <row r="125" spans="1:14" ht="15.75">
      <c r="A125" s="27"/>
      <c r="B125" s="28" t="s">
        <v>86</v>
      </c>
      <c r="C125" s="28"/>
      <c r="D125" s="28"/>
      <c r="E125" s="28"/>
      <c r="F125" s="28"/>
      <c r="G125" s="28"/>
      <c r="H125" s="28"/>
      <c r="I125" s="28"/>
      <c r="J125" s="28"/>
      <c r="K125" s="28"/>
      <c r="L125" s="66">
        <f>L122-L123-L124</f>
        <v>0.21313000000009197</v>
      </c>
      <c r="M125" s="28"/>
      <c r="N125" s="142"/>
    </row>
    <row r="126" spans="1:14" ht="15.75">
      <c r="A126" s="27"/>
      <c r="B126" s="28"/>
      <c r="C126" s="28"/>
      <c r="D126" s="28"/>
      <c r="E126" s="28"/>
      <c r="F126" s="28"/>
      <c r="G126" s="28"/>
      <c r="H126" s="28"/>
      <c r="I126" s="28"/>
      <c r="J126" s="28"/>
      <c r="K126" s="28"/>
      <c r="L126" s="87"/>
      <c r="M126" s="28"/>
      <c r="N126" s="142"/>
    </row>
    <row r="127" spans="1:14" ht="15.75">
      <c r="A127" s="8"/>
      <c r="B127" s="84" t="s">
        <v>87</v>
      </c>
      <c r="C127" s="16"/>
      <c r="D127" s="10"/>
      <c r="E127" s="10"/>
      <c r="F127" s="10"/>
      <c r="G127" s="10"/>
      <c r="H127" s="10"/>
      <c r="I127" s="10"/>
      <c r="J127" s="10"/>
      <c r="K127" s="10"/>
      <c r="L127" s="88"/>
      <c r="M127" s="10"/>
      <c r="N127" s="142"/>
    </row>
    <row r="128" spans="1:14" ht="15.75">
      <c r="A128" s="8"/>
      <c r="B128" s="16"/>
      <c r="C128" s="16"/>
      <c r="D128" s="10"/>
      <c r="E128" s="10"/>
      <c r="F128" s="10"/>
      <c r="G128" s="10"/>
      <c r="H128" s="10"/>
      <c r="I128" s="10"/>
      <c r="J128" s="10"/>
      <c r="K128" s="10"/>
      <c r="L128" s="88"/>
      <c r="M128" s="10"/>
      <c r="N128" s="142"/>
    </row>
    <row r="129" spans="1:14" ht="15.75">
      <c r="A129" s="27"/>
      <c r="B129" s="28" t="s">
        <v>88</v>
      </c>
      <c r="C129" s="28"/>
      <c r="D129" s="28"/>
      <c r="E129" s="28"/>
      <c r="F129" s="28"/>
      <c r="G129" s="28"/>
      <c r="H129" s="28"/>
      <c r="I129" s="28"/>
      <c r="J129" s="28"/>
      <c r="K129" s="28"/>
      <c r="L129" s="66">
        <v>101301</v>
      </c>
      <c r="M129" s="28"/>
      <c r="N129" s="142"/>
    </row>
    <row r="130" spans="1:14" ht="15.75">
      <c r="A130" s="27"/>
      <c r="B130" s="28" t="s">
        <v>89</v>
      </c>
      <c r="C130" s="28"/>
      <c r="D130" s="28"/>
      <c r="E130" s="28"/>
      <c r="F130" s="28"/>
      <c r="G130" s="28"/>
      <c r="H130" s="28"/>
      <c r="I130" s="28"/>
      <c r="J130" s="28"/>
      <c r="K130" s="28"/>
      <c r="L130" s="66">
        <f>-L90</f>
        <v>5773</v>
      </c>
      <c r="M130" s="28"/>
      <c r="N130" s="142"/>
    </row>
    <row r="131" spans="1:14" ht="15.75">
      <c r="A131" s="27"/>
      <c r="B131" s="28" t="s">
        <v>90</v>
      </c>
      <c r="C131" s="28"/>
      <c r="D131" s="28"/>
      <c r="E131" s="28"/>
      <c r="F131" s="28"/>
      <c r="G131" s="28"/>
      <c r="H131" s="28"/>
      <c r="I131" s="28"/>
      <c r="J131" s="28"/>
      <c r="K131" s="28"/>
      <c r="L131" s="66">
        <f>L130+L129</f>
        <v>107074</v>
      </c>
      <c r="M131" s="28"/>
      <c r="N131" s="142"/>
    </row>
    <row r="132" spans="1:14" ht="15.75">
      <c r="A132" s="27"/>
      <c r="B132" s="28" t="s">
        <v>91</v>
      </c>
      <c r="C132" s="28"/>
      <c r="D132" s="28"/>
      <c r="E132" s="28"/>
      <c r="F132" s="28"/>
      <c r="G132" s="28"/>
      <c r="H132" s="89"/>
      <c r="I132" s="28"/>
      <c r="J132" s="28"/>
      <c r="K132" s="28"/>
      <c r="L132" s="66">
        <f>L90</f>
        <v>-5773</v>
      </c>
      <c r="M132" s="28"/>
      <c r="N132" s="142"/>
    </row>
    <row r="133" spans="1:14" ht="15.75">
      <c r="A133" s="27"/>
      <c r="B133" s="28" t="s">
        <v>92</v>
      </c>
      <c r="C133" s="28"/>
      <c r="D133" s="28"/>
      <c r="E133" s="28"/>
      <c r="F133" s="28"/>
      <c r="G133" s="28"/>
      <c r="H133" s="28"/>
      <c r="I133" s="28"/>
      <c r="J133" s="28"/>
      <c r="K133" s="28"/>
      <c r="L133" s="66">
        <v>107074</v>
      </c>
      <c r="M133" s="28"/>
      <c r="N133" s="142"/>
    </row>
    <row r="134" spans="1:14" ht="15.75">
      <c r="A134" s="27"/>
      <c r="B134" s="28"/>
      <c r="C134" s="28"/>
      <c r="D134" s="28"/>
      <c r="E134" s="28"/>
      <c r="F134" s="28"/>
      <c r="G134" s="28"/>
      <c r="H134" s="28"/>
      <c r="I134" s="28"/>
      <c r="J134" s="28"/>
      <c r="K134" s="28"/>
      <c r="L134" s="85"/>
      <c r="M134" s="28"/>
      <c r="N134" s="142"/>
    </row>
    <row r="135" spans="1:14" ht="15.75">
      <c r="A135" s="8"/>
      <c r="B135" s="10"/>
      <c r="C135" s="10"/>
      <c r="D135" s="10"/>
      <c r="E135" s="10"/>
      <c r="F135" s="10"/>
      <c r="G135" s="10"/>
      <c r="H135" s="10"/>
      <c r="I135" s="10"/>
      <c r="J135" s="10"/>
      <c r="K135" s="10"/>
      <c r="L135" s="61"/>
      <c r="M135" s="10"/>
      <c r="N135" s="142"/>
    </row>
    <row r="136" spans="1:14" ht="15.75">
      <c r="A136" s="8"/>
      <c r="B136" s="84" t="s">
        <v>93</v>
      </c>
      <c r="C136" s="16"/>
      <c r="D136" s="10"/>
      <c r="E136" s="10"/>
      <c r="F136" s="10"/>
      <c r="G136" s="10"/>
      <c r="H136" s="10"/>
      <c r="I136" s="10"/>
      <c r="J136" s="10"/>
      <c r="K136" s="10"/>
      <c r="L136" s="61"/>
      <c r="M136" s="10"/>
      <c r="N136" s="142"/>
    </row>
    <row r="137" spans="1:14" ht="15.75">
      <c r="A137" s="27"/>
      <c r="B137" s="28" t="s">
        <v>94</v>
      </c>
      <c r="C137" s="90"/>
      <c r="D137" s="28"/>
      <c r="E137" s="28"/>
      <c r="F137" s="28"/>
      <c r="G137" s="28"/>
      <c r="H137" s="28"/>
      <c r="I137" s="28"/>
      <c r="J137" s="28"/>
      <c r="K137" s="28"/>
      <c r="L137" s="66">
        <f>L59</f>
        <v>373201</v>
      </c>
      <c r="M137" s="28"/>
      <c r="N137" s="142"/>
    </row>
    <row r="138" spans="1:14" ht="15.75">
      <c r="A138" s="27"/>
      <c r="B138" s="28" t="s">
        <v>95</v>
      </c>
      <c r="C138" s="90"/>
      <c r="D138" s="28"/>
      <c r="E138" s="28"/>
      <c r="F138" s="28"/>
      <c r="G138" s="28"/>
      <c r="H138" s="28"/>
      <c r="I138" s="28"/>
      <c r="J138" s="28"/>
      <c r="K138" s="28"/>
      <c r="L138" s="66">
        <f>L63</f>
        <v>23119</v>
      </c>
      <c r="M138" s="28"/>
      <c r="N138" s="142"/>
    </row>
    <row r="139" spans="1:14" ht="15.75">
      <c r="A139" s="27"/>
      <c r="B139" s="28" t="s">
        <v>96</v>
      </c>
      <c r="C139" s="90"/>
      <c r="D139" s="28"/>
      <c r="E139" s="28"/>
      <c r="F139" s="28"/>
      <c r="G139" s="28"/>
      <c r="H139" s="28"/>
      <c r="I139" s="28"/>
      <c r="J139" s="28"/>
      <c r="K139" s="28"/>
      <c r="L139" s="66">
        <f>L138+L137+L65+L66</f>
        <v>411667</v>
      </c>
      <c r="M139" s="28"/>
      <c r="N139" s="142"/>
    </row>
    <row r="140" spans="1:14" ht="15.75">
      <c r="A140" s="27"/>
      <c r="B140" s="28" t="s">
        <v>97</v>
      </c>
      <c r="C140" s="90"/>
      <c r="D140" s="28"/>
      <c r="E140" s="28"/>
      <c r="F140" s="28"/>
      <c r="G140" s="28"/>
      <c r="H140" s="28"/>
      <c r="I140" s="28"/>
      <c r="J140" s="28"/>
      <c r="K140" s="28"/>
      <c r="L140" s="66">
        <f>L68</f>
        <v>300000</v>
      </c>
      <c r="M140" s="28"/>
      <c r="N140" s="142"/>
    </row>
    <row r="141" spans="1:14" ht="15.75">
      <c r="A141" s="27"/>
      <c r="B141" s="28"/>
      <c r="C141" s="28"/>
      <c r="D141" s="28"/>
      <c r="E141" s="28"/>
      <c r="F141" s="28"/>
      <c r="G141" s="28"/>
      <c r="H141" s="28"/>
      <c r="I141" s="28"/>
      <c r="J141" s="28"/>
      <c r="K141" s="28"/>
      <c r="L141" s="85"/>
      <c r="M141" s="28"/>
      <c r="N141" s="142"/>
    </row>
    <row r="142" spans="1:14" ht="15.75">
      <c r="A142" s="8"/>
      <c r="B142" s="10"/>
      <c r="C142" s="10"/>
      <c r="D142" s="10"/>
      <c r="E142" s="10"/>
      <c r="F142" s="10"/>
      <c r="G142" s="10"/>
      <c r="H142" s="23"/>
      <c r="I142" s="10"/>
      <c r="J142" s="23"/>
      <c r="K142" s="10"/>
      <c r="L142" s="61"/>
      <c r="M142" s="10"/>
      <c r="N142" s="142"/>
    </row>
    <row r="143" spans="1:14" ht="15.75">
      <c r="A143" s="8"/>
      <c r="B143" s="84" t="s">
        <v>98</v>
      </c>
      <c r="C143" s="12"/>
      <c r="D143" s="12"/>
      <c r="E143" s="12"/>
      <c r="F143" s="12"/>
      <c r="G143" s="12"/>
      <c r="H143" s="91" t="s">
        <v>172</v>
      </c>
      <c r="I143" s="91"/>
      <c r="J143" s="91" t="s">
        <v>177</v>
      </c>
      <c r="K143" s="12"/>
      <c r="L143" s="92" t="s">
        <v>192</v>
      </c>
      <c r="M143" s="10"/>
      <c r="N143" s="142"/>
    </row>
    <row r="144" spans="1:14" ht="15.75">
      <c r="A144" s="27"/>
      <c r="B144" s="28" t="s">
        <v>99</v>
      </c>
      <c r="C144" s="28"/>
      <c r="D144" s="28"/>
      <c r="E144" s="28"/>
      <c r="F144" s="28"/>
      <c r="G144" s="28"/>
      <c r="H144" s="66"/>
      <c r="I144" s="28"/>
      <c r="J144" s="52"/>
      <c r="K144" s="28"/>
      <c r="L144" s="66"/>
      <c r="M144" s="28"/>
      <c r="N144" s="142"/>
    </row>
    <row r="145" spans="1:14" ht="15.75">
      <c r="A145" s="27"/>
      <c r="B145" s="28" t="s">
        <v>100</v>
      </c>
      <c r="C145" s="28"/>
      <c r="D145" s="28"/>
      <c r="E145" s="28"/>
      <c r="F145" s="28"/>
      <c r="G145" s="28"/>
      <c r="H145" s="66"/>
      <c r="I145" s="28"/>
      <c r="J145" s="28"/>
      <c r="K145" s="28"/>
      <c r="L145" s="66" t="s">
        <v>182</v>
      </c>
      <c r="M145" s="28"/>
      <c r="N145" s="142"/>
    </row>
    <row r="146" spans="1:14" ht="15.75">
      <c r="A146" s="27"/>
      <c r="B146" s="28" t="s">
        <v>101</v>
      </c>
      <c r="C146" s="28"/>
      <c r="D146" s="28"/>
      <c r="E146" s="28"/>
      <c r="F146" s="28"/>
      <c r="G146" s="28"/>
      <c r="H146" s="66"/>
      <c r="I146" s="28"/>
      <c r="J146" s="28"/>
      <c r="K146" s="28"/>
      <c r="L146" s="66" t="s">
        <v>182</v>
      </c>
      <c r="M146" s="28"/>
      <c r="N146" s="142"/>
    </row>
    <row r="147" spans="1:14" ht="15.75">
      <c r="A147" s="27"/>
      <c r="B147" s="28" t="s">
        <v>102</v>
      </c>
      <c r="C147" s="28"/>
      <c r="D147" s="28"/>
      <c r="E147" s="28"/>
      <c r="F147" s="28"/>
      <c r="G147" s="28"/>
      <c r="H147" s="66"/>
      <c r="I147" s="28"/>
      <c r="J147" s="66"/>
      <c r="K147" s="28"/>
      <c r="L147" s="66" t="s">
        <v>182</v>
      </c>
      <c r="M147" s="28"/>
      <c r="N147" s="142"/>
    </row>
    <row r="148" spans="1:14" ht="15.75">
      <c r="A148" s="27"/>
      <c r="B148" s="28" t="s">
        <v>103</v>
      </c>
      <c r="C148" s="28"/>
      <c r="D148" s="28"/>
      <c r="E148" s="28"/>
      <c r="F148" s="28"/>
      <c r="G148" s="28"/>
      <c r="H148" s="66"/>
      <c r="I148" s="28"/>
      <c r="J148" s="52"/>
      <c r="K148" s="28"/>
      <c r="L148" s="66"/>
      <c r="M148" s="28"/>
      <c r="N148" s="142"/>
    </row>
    <row r="149" spans="1:14" ht="15.75">
      <c r="A149" s="27"/>
      <c r="B149" s="28"/>
      <c r="C149" s="28"/>
      <c r="D149" s="28"/>
      <c r="E149" s="28"/>
      <c r="F149" s="28"/>
      <c r="G149" s="28"/>
      <c r="H149" s="28"/>
      <c r="I149" s="28"/>
      <c r="J149" s="28"/>
      <c r="K149" s="28"/>
      <c r="L149" s="85"/>
      <c r="M149" s="28"/>
      <c r="N149" s="142"/>
    </row>
    <row r="150" spans="1:14" ht="15.75">
      <c r="A150" s="8"/>
      <c r="B150" s="10"/>
      <c r="C150" s="10"/>
      <c r="D150" s="10"/>
      <c r="E150" s="10"/>
      <c r="F150" s="10"/>
      <c r="G150" s="10"/>
      <c r="H150" s="10"/>
      <c r="I150" s="10"/>
      <c r="J150" s="10"/>
      <c r="K150" s="10"/>
      <c r="L150" s="61"/>
      <c r="M150" s="10"/>
      <c r="N150" s="142"/>
    </row>
    <row r="151" spans="1:14" ht="15.75">
      <c r="A151" s="8"/>
      <c r="B151" s="84" t="s">
        <v>104</v>
      </c>
      <c r="C151" s="16"/>
      <c r="D151" s="10"/>
      <c r="E151" s="10"/>
      <c r="F151" s="10"/>
      <c r="G151" s="10"/>
      <c r="H151" s="10"/>
      <c r="I151" s="10"/>
      <c r="J151" s="10"/>
      <c r="K151" s="10"/>
      <c r="L151" s="93"/>
      <c r="M151" s="10"/>
      <c r="N151" s="142"/>
    </row>
    <row r="152" spans="1:14" ht="15.75">
      <c r="A152" s="27"/>
      <c r="B152" s="28" t="s">
        <v>105</v>
      </c>
      <c r="C152" s="28"/>
      <c r="D152" s="28"/>
      <c r="E152" s="28"/>
      <c r="F152" s="28"/>
      <c r="G152" s="28"/>
      <c r="H152" s="28"/>
      <c r="I152" s="28"/>
      <c r="J152" s="28"/>
      <c r="K152" s="28"/>
      <c r="L152" s="76">
        <f>(L78-L75+L81+L82+L83)/-L84</f>
        <v>3.1374478234943353</v>
      </c>
      <c r="M152" s="28" t="s">
        <v>193</v>
      </c>
      <c r="N152" s="142"/>
    </row>
    <row r="153" spans="1:14" ht="15.75">
      <c r="A153" s="27"/>
      <c r="B153" s="28" t="s">
        <v>106</v>
      </c>
      <c r="C153" s="28"/>
      <c r="D153" s="28"/>
      <c r="E153" s="28"/>
      <c r="F153" s="28"/>
      <c r="G153" s="28"/>
      <c r="H153" s="28"/>
      <c r="I153" s="28"/>
      <c r="J153" s="28"/>
      <c r="K153" s="28"/>
      <c r="L153" s="94">
        <v>3.21</v>
      </c>
      <c r="M153" s="28" t="s">
        <v>193</v>
      </c>
      <c r="N153" s="142"/>
    </row>
    <row r="154" spans="1:14" ht="15.75">
      <c r="A154" s="27"/>
      <c r="B154" s="28" t="s">
        <v>107</v>
      </c>
      <c r="C154" s="28"/>
      <c r="D154" s="28"/>
      <c r="E154" s="28"/>
      <c r="F154" s="28"/>
      <c r="G154" s="28"/>
      <c r="H154" s="28"/>
      <c r="I154" s="28"/>
      <c r="J154" s="28"/>
      <c r="K154" s="28"/>
      <c r="L154" s="76">
        <f>(L78-L75+SUM(L81:L85))/-L86</f>
        <v>6.049194232400339</v>
      </c>
      <c r="M154" s="28" t="s">
        <v>193</v>
      </c>
      <c r="N154" s="142"/>
    </row>
    <row r="155" spans="1:14" ht="15.75">
      <c r="A155" s="27"/>
      <c r="B155" s="28" t="s">
        <v>108</v>
      </c>
      <c r="C155" s="28"/>
      <c r="D155" s="28"/>
      <c r="E155" s="28"/>
      <c r="F155" s="28"/>
      <c r="G155" s="28"/>
      <c r="H155" s="28"/>
      <c r="I155" s="28"/>
      <c r="J155" s="28"/>
      <c r="K155" s="28"/>
      <c r="L155" s="95">
        <v>6.25</v>
      </c>
      <c r="M155" s="28" t="s">
        <v>193</v>
      </c>
      <c r="N155" s="142"/>
    </row>
    <row r="156" spans="1:14" ht="15.75">
      <c r="A156" s="27"/>
      <c r="B156" s="28" t="s">
        <v>109</v>
      </c>
      <c r="C156" s="28"/>
      <c r="D156" s="28"/>
      <c r="E156" s="28"/>
      <c r="F156" s="28"/>
      <c r="G156" s="28"/>
      <c r="H156" s="28"/>
      <c r="I156" s="28"/>
      <c r="J156" s="28"/>
      <c r="K156" s="28"/>
      <c r="L156" s="76">
        <f>(L78-L75+L81+L82+L83+L84+L85+L86)/-L87</f>
        <v>15.917112299465241</v>
      </c>
      <c r="M156" s="28" t="s">
        <v>193</v>
      </c>
      <c r="N156" s="142"/>
    </row>
    <row r="157" spans="1:14" ht="15.75">
      <c r="A157" s="27"/>
      <c r="B157" s="28" t="s">
        <v>110</v>
      </c>
      <c r="C157" s="28"/>
      <c r="D157" s="28"/>
      <c r="E157" s="28"/>
      <c r="F157" s="28"/>
      <c r="G157" s="28"/>
      <c r="H157" s="28"/>
      <c r="I157" s="28"/>
      <c r="J157" s="28"/>
      <c r="K157" s="28"/>
      <c r="L157" s="94">
        <v>16.33</v>
      </c>
      <c r="M157" s="28" t="s">
        <v>193</v>
      </c>
      <c r="N157" s="142"/>
    </row>
    <row r="158" spans="1:14" ht="15.75">
      <c r="A158" s="27"/>
      <c r="B158" s="28"/>
      <c r="C158" s="28"/>
      <c r="D158" s="28"/>
      <c r="E158" s="28"/>
      <c r="F158" s="28"/>
      <c r="G158" s="28"/>
      <c r="H158" s="28"/>
      <c r="I158" s="28"/>
      <c r="J158" s="28"/>
      <c r="K158" s="28"/>
      <c r="L158" s="28"/>
      <c r="M158" s="28"/>
      <c r="N158" s="142"/>
    </row>
    <row r="159" spans="1:14" ht="15.75">
      <c r="A159" s="2"/>
      <c r="B159" s="96"/>
      <c r="C159" s="96"/>
      <c r="D159" s="96"/>
      <c r="E159" s="96"/>
      <c r="F159" s="96"/>
      <c r="G159" s="96"/>
      <c r="H159" s="96"/>
      <c r="I159" s="96"/>
      <c r="J159" s="96"/>
      <c r="K159" s="96"/>
      <c r="L159" s="96"/>
      <c r="M159" s="96"/>
      <c r="N159" s="142"/>
    </row>
    <row r="160" spans="1:14" ht="15.75">
      <c r="A160" s="97"/>
      <c r="B160" s="60" t="s">
        <v>111</v>
      </c>
      <c r="C160" s="98"/>
      <c r="D160" s="98"/>
      <c r="E160" s="98"/>
      <c r="F160" s="98"/>
      <c r="G160" s="99"/>
      <c r="H160" s="99"/>
      <c r="I160" s="99"/>
      <c r="J160" s="99">
        <v>36799</v>
      </c>
      <c r="K160" s="18"/>
      <c r="L160" s="18"/>
      <c r="M160" s="10"/>
      <c r="N160" s="142"/>
    </row>
    <row r="161" spans="1:14" ht="15.75">
      <c r="A161" s="101"/>
      <c r="B161" s="102" t="s">
        <v>112</v>
      </c>
      <c r="C161" s="103"/>
      <c r="D161" s="103"/>
      <c r="E161" s="103"/>
      <c r="F161" s="103"/>
      <c r="G161" s="89"/>
      <c r="H161" s="89"/>
      <c r="I161" s="89"/>
      <c r="J161" s="104">
        <v>0.19215</v>
      </c>
      <c r="K161" s="28"/>
      <c r="L161" s="28"/>
      <c r="M161" s="28"/>
      <c r="N161" s="142"/>
    </row>
    <row r="162" spans="1:14" ht="15.75">
      <c r="A162" s="101"/>
      <c r="B162" s="102" t="s">
        <v>113</v>
      </c>
      <c r="C162" s="103"/>
      <c r="D162" s="103"/>
      <c r="E162" s="103"/>
      <c r="F162" s="103"/>
      <c r="G162" s="89"/>
      <c r="H162" s="89"/>
      <c r="I162" s="89"/>
      <c r="J162" s="104">
        <v>0.0809</v>
      </c>
      <c r="K162" s="104"/>
      <c r="L162" s="28"/>
      <c r="M162" s="28"/>
      <c r="N162" s="142"/>
    </row>
    <row r="163" spans="1:14" ht="15.75">
      <c r="A163" s="101"/>
      <c r="B163" s="102" t="s">
        <v>114</v>
      </c>
      <c r="C163" s="103"/>
      <c r="D163" s="103"/>
      <c r="E163" s="103"/>
      <c r="F163" s="103"/>
      <c r="G163" s="89"/>
      <c r="H163" s="89"/>
      <c r="I163" s="89"/>
      <c r="J163" s="104">
        <f>J161-J162</f>
        <v>0.11124999999999999</v>
      </c>
      <c r="K163" s="28"/>
      <c r="L163" s="28"/>
      <c r="M163" s="28"/>
      <c r="N163" s="142"/>
    </row>
    <row r="164" spans="1:14" ht="15.75">
      <c r="A164" s="101"/>
      <c r="B164" s="102" t="s">
        <v>115</v>
      </c>
      <c r="C164" s="103"/>
      <c r="D164" s="103"/>
      <c r="E164" s="103"/>
      <c r="F164" s="103"/>
      <c r="G164" s="89"/>
      <c r="H164" s="89"/>
      <c r="I164" s="89"/>
      <c r="J164" s="104">
        <v>0.16799</v>
      </c>
      <c r="K164" s="28"/>
      <c r="L164" s="28"/>
      <c r="M164" s="28"/>
      <c r="N164" s="142"/>
    </row>
    <row r="165" spans="1:14" ht="15.75">
      <c r="A165" s="101"/>
      <c r="B165" s="102" t="s">
        <v>116</v>
      </c>
      <c r="C165" s="103"/>
      <c r="D165" s="103"/>
      <c r="E165" s="103"/>
      <c r="F165" s="103"/>
      <c r="G165" s="89"/>
      <c r="H165" s="89"/>
      <c r="I165" s="89"/>
      <c r="J165" s="104">
        <f>L28</f>
        <v>0.0657984</v>
      </c>
      <c r="K165" s="28"/>
      <c r="L165" s="28"/>
      <c r="M165" s="28"/>
      <c r="N165" s="142"/>
    </row>
    <row r="166" spans="1:14" ht="15.75">
      <c r="A166" s="101"/>
      <c r="B166" s="102" t="s">
        <v>117</v>
      </c>
      <c r="C166" s="103"/>
      <c r="D166" s="103"/>
      <c r="E166" s="103"/>
      <c r="F166" s="103"/>
      <c r="G166" s="89"/>
      <c r="H166" s="89"/>
      <c r="I166" s="89"/>
      <c r="J166" s="104">
        <f>J164-J165</f>
        <v>0.1021916</v>
      </c>
      <c r="K166" s="28"/>
      <c r="L166" s="28"/>
      <c r="M166" s="28"/>
      <c r="N166" s="142"/>
    </row>
    <row r="167" spans="1:14" ht="15.75">
      <c r="A167" s="101"/>
      <c r="B167" s="102" t="s">
        <v>118</v>
      </c>
      <c r="C167" s="103"/>
      <c r="D167" s="103"/>
      <c r="E167" s="103"/>
      <c r="F167" s="103"/>
      <c r="G167" s="89"/>
      <c r="H167" s="89"/>
      <c r="I167" s="89"/>
      <c r="J167" s="104" t="s">
        <v>178</v>
      </c>
      <c r="K167" s="28"/>
      <c r="L167" s="28"/>
      <c r="M167" s="28"/>
      <c r="N167" s="142"/>
    </row>
    <row r="168" spans="1:14" ht="15.75">
      <c r="A168" s="101"/>
      <c r="B168" s="102" t="s">
        <v>119</v>
      </c>
      <c r="C168" s="103"/>
      <c r="D168" s="103"/>
      <c r="E168" s="103"/>
      <c r="F168" s="103"/>
      <c r="G168" s="89"/>
      <c r="H168" s="89"/>
      <c r="I168" s="89"/>
      <c r="J168" s="105">
        <v>78.22</v>
      </c>
      <c r="K168" s="28"/>
      <c r="L168" s="28"/>
      <c r="M168" s="28"/>
      <c r="N168" s="142"/>
    </row>
    <row r="169" spans="1:14" ht="15.75">
      <c r="A169" s="101"/>
      <c r="B169" s="102" t="s">
        <v>120</v>
      </c>
      <c r="C169" s="103"/>
      <c r="D169" s="103"/>
      <c r="E169" s="103"/>
      <c r="F169" s="103"/>
      <c r="G169" s="89"/>
      <c r="H169" s="89"/>
      <c r="I169" s="89"/>
      <c r="J169" s="105">
        <v>63.87</v>
      </c>
      <c r="K169" s="28"/>
      <c r="L169" s="28"/>
      <c r="M169" s="28"/>
      <c r="N169" s="142"/>
    </row>
    <row r="170" spans="1:14" ht="15.75">
      <c r="A170" s="101"/>
      <c r="B170" s="102" t="s">
        <v>121</v>
      </c>
      <c r="C170" s="103"/>
      <c r="D170" s="103"/>
      <c r="E170" s="103"/>
      <c r="F170" s="103"/>
      <c r="G170" s="89"/>
      <c r="H170" s="89"/>
      <c r="I170" s="89"/>
      <c r="J170" s="104">
        <f>F59/D59*4</f>
        <v>0.2848293055543897</v>
      </c>
      <c r="K170" s="28"/>
      <c r="L170" s="28"/>
      <c r="M170" s="28"/>
      <c r="N170" s="142"/>
    </row>
    <row r="171" spans="1:14" ht="15.75">
      <c r="A171" s="101"/>
      <c r="B171" s="102"/>
      <c r="C171" s="102"/>
      <c r="D171" s="102"/>
      <c r="E171" s="102"/>
      <c r="F171" s="102"/>
      <c r="G171" s="28"/>
      <c r="H171" s="28"/>
      <c r="I171" s="35"/>
      <c r="J171" s="107"/>
      <c r="K171" s="28"/>
      <c r="L171" s="108"/>
      <c r="M171" s="28"/>
      <c r="N171" s="142"/>
    </row>
    <row r="172" spans="1:14" ht="15.75">
      <c r="A172" s="109"/>
      <c r="B172" s="17" t="s">
        <v>122</v>
      </c>
      <c r="C172" s="20"/>
      <c r="D172" s="110"/>
      <c r="E172" s="20"/>
      <c r="F172" s="110"/>
      <c r="G172" s="20"/>
      <c r="H172" s="110"/>
      <c r="I172" s="20" t="s">
        <v>173</v>
      </c>
      <c r="J172" s="110" t="s">
        <v>179</v>
      </c>
      <c r="K172" s="18"/>
      <c r="L172" s="18"/>
      <c r="M172" s="10"/>
      <c r="N172" s="142"/>
    </row>
    <row r="173" spans="1:14" ht="15.75">
      <c r="A173" s="112"/>
      <c r="B173" s="102" t="s">
        <v>123</v>
      </c>
      <c r="C173" s="67"/>
      <c r="D173" s="67"/>
      <c r="E173" s="67"/>
      <c r="F173" s="28"/>
      <c r="G173" s="28"/>
      <c r="H173" s="28"/>
      <c r="I173" s="28">
        <v>5407</v>
      </c>
      <c r="J173" s="66">
        <v>48936</v>
      </c>
      <c r="K173" s="66"/>
      <c r="L173" s="108"/>
      <c r="M173" s="113"/>
      <c r="N173" s="142"/>
    </row>
    <row r="174" spans="1:14" ht="15.75">
      <c r="A174" s="112"/>
      <c r="B174" s="102" t="s">
        <v>124</v>
      </c>
      <c r="C174" s="67"/>
      <c r="D174" s="67"/>
      <c r="E174" s="67"/>
      <c r="F174" s="28"/>
      <c r="G174" s="28"/>
      <c r="H174" s="28"/>
      <c r="I174" s="28">
        <v>60</v>
      </c>
      <c r="J174" s="66">
        <v>213</v>
      </c>
      <c r="K174" s="66"/>
      <c r="L174" s="108"/>
      <c r="M174" s="113"/>
      <c r="N174" s="142"/>
    </row>
    <row r="175" spans="1:14" ht="15.75">
      <c r="A175" s="112"/>
      <c r="B175" s="114" t="s">
        <v>125</v>
      </c>
      <c r="C175" s="67"/>
      <c r="D175" s="67"/>
      <c r="E175" s="67"/>
      <c r="F175" s="28"/>
      <c r="G175" s="28"/>
      <c r="H175" s="28"/>
      <c r="I175" s="28"/>
      <c r="J175" s="76" t="s">
        <v>180</v>
      </c>
      <c r="K175" s="28"/>
      <c r="L175" s="108"/>
      <c r="M175" s="113"/>
      <c r="N175" s="142"/>
    </row>
    <row r="176" spans="1:14" ht="15.75">
      <c r="A176" s="112"/>
      <c r="B176" s="114" t="s">
        <v>126</v>
      </c>
      <c r="C176" s="67"/>
      <c r="D176" s="67"/>
      <c r="E176" s="67"/>
      <c r="F176" s="28"/>
      <c r="G176" s="28"/>
      <c r="H176" s="28"/>
      <c r="I176" s="28"/>
      <c r="J176" s="66">
        <f>H59</f>
        <v>41257</v>
      </c>
      <c r="K176" s="28"/>
      <c r="L176" s="108"/>
      <c r="M176" s="113"/>
      <c r="N176" s="142"/>
    </row>
    <row r="177" spans="1:14" ht="15.75">
      <c r="A177" s="115"/>
      <c r="B177" s="114" t="s">
        <v>127</v>
      </c>
      <c r="C177" s="67"/>
      <c r="D177" s="102"/>
      <c r="E177" s="102"/>
      <c r="F177" s="102"/>
      <c r="G177" s="28"/>
      <c r="H177" s="28"/>
      <c r="I177" s="28"/>
      <c r="J177" s="76"/>
      <c r="K177" s="28"/>
      <c r="L177" s="108"/>
      <c r="M177" s="116"/>
      <c r="N177" s="142"/>
    </row>
    <row r="178" spans="1:14" ht="15.75">
      <c r="A178" s="112"/>
      <c r="B178" s="102" t="s">
        <v>128</v>
      </c>
      <c r="C178" s="67"/>
      <c r="D178" s="67"/>
      <c r="E178" s="67"/>
      <c r="F178" s="67"/>
      <c r="G178" s="28"/>
      <c r="H178" s="28"/>
      <c r="I178" s="28"/>
      <c r="J178" s="66" t="s">
        <v>181</v>
      </c>
      <c r="K178" s="28"/>
      <c r="L178" s="108"/>
      <c r="M178" s="116"/>
      <c r="N178" s="142"/>
    </row>
    <row r="179" spans="1:14" ht="15.75">
      <c r="A179" s="112"/>
      <c r="B179" s="102" t="s">
        <v>129</v>
      </c>
      <c r="C179" s="67"/>
      <c r="D179" s="67"/>
      <c r="E179" s="67"/>
      <c r="F179" s="67"/>
      <c r="G179" s="28"/>
      <c r="H179" s="28"/>
      <c r="I179" s="28"/>
      <c r="J179" s="66" t="s">
        <v>181</v>
      </c>
      <c r="K179" s="28"/>
      <c r="L179" s="108"/>
      <c r="M179" s="116"/>
      <c r="N179" s="142"/>
    </row>
    <row r="180" spans="1:14" ht="15.75">
      <c r="A180" s="115"/>
      <c r="B180" s="114" t="s">
        <v>130</v>
      </c>
      <c r="C180" s="67"/>
      <c r="D180" s="102"/>
      <c r="E180" s="102"/>
      <c r="F180" s="102"/>
      <c r="G180" s="28"/>
      <c r="H180" s="28"/>
      <c r="I180" s="28"/>
      <c r="J180" s="117"/>
      <c r="K180" s="28"/>
      <c r="L180" s="108"/>
      <c r="M180" s="116"/>
      <c r="N180" s="142"/>
    </row>
    <row r="181" spans="1:14" ht="15.75">
      <c r="A181" s="115"/>
      <c r="B181" s="102" t="s">
        <v>131</v>
      </c>
      <c r="C181" s="67"/>
      <c r="D181" s="102"/>
      <c r="E181" s="102"/>
      <c r="F181" s="102"/>
      <c r="G181" s="28"/>
      <c r="H181" s="28"/>
      <c r="I181" s="28"/>
      <c r="J181" s="117" t="s">
        <v>182</v>
      </c>
      <c r="K181" s="28"/>
      <c r="L181" s="108"/>
      <c r="M181" s="116"/>
      <c r="N181" s="142"/>
    </row>
    <row r="182" spans="1:14" ht="15.75">
      <c r="A182" s="112"/>
      <c r="B182" s="102" t="s">
        <v>132</v>
      </c>
      <c r="C182" s="67"/>
      <c r="D182" s="118"/>
      <c r="E182" s="118"/>
      <c r="F182" s="119"/>
      <c r="G182" s="28"/>
      <c r="H182" s="28"/>
      <c r="I182" s="28"/>
      <c r="J182" s="117" t="s">
        <v>182</v>
      </c>
      <c r="K182" s="28"/>
      <c r="L182" s="108"/>
      <c r="M182" s="116"/>
      <c r="N182" s="142"/>
    </row>
    <row r="183" spans="1:14" ht="15.75">
      <c r="A183" s="112"/>
      <c r="B183" s="102" t="s">
        <v>133</v>
      </c>
      <c r="C183" s="67"/>
      <c r="D183" s="118"/>
      <c r="E183" s="118"/>
      <c r="F183" s="119"/>
      <c r="G183" s="28"/>
      <c r="H183" s="28"/>
      <c r="I183" s="28"/>
      <c r="J183" s="117" t="s">
        <v>182</v>
      </c>
      <c r="K183" s="28"/>
      <c r="L183" s="108"/>
      <c r="M183" s="116"/>
      <c r="N183" s="142"/>
    </row>
    <row r="184" spans="1:14" ht="15.75">
      <c r="A184" s="112"/>
      <c r="B184" s="102" t="s">
        <v>134</v>
      </c>
      <c r="C184" s="67"/>
      <c r="D184" s="120"/>
      <c r="E184" s="118"/>
      <c r="F184" s="119"/>
      <c r="G184" s="28"/>
      <c r="H184" s="28"/>
      <c r="I184" s="28"/>
      <c r="J184" s="117" t="s">
        <v>182</v>
      </c>
      <c r="K184" s="28"/>
      <c r="L184" s="108"/>
      <c r="M184" s="116"/>
      <c r="N184" s="142"/>
    </row>
    <row r="185" spans="1:14" ht="15.75">
      <c r="A185" s="112"/>
      <c r="B185" s="102"/>
      <c r="C185" s="67"/>
      <c r="D185" s="120"/>
      <c r="E185" s="118"/>
      <c r="F185" s="119"/>
      <c r="G185" s="28"/>
      <c r="H185" s="35"/>
      <c r="I185" s="35"/>
      <c r="J185" s="121"/>
      <c r="K185" s="35"/>
      <c r="L185" s="108"/>
      <c r="M185" s="116"/>
      <c r="N185" s="142"/>
    </row>
    <row r="186" spans="1:14" ht="15.75">
      <c r="A186" s="8"/>
      <c r="B186" s="17" t="s">
        <v>135</v>
      </c>
      <c r="C186" s="20"/>
      <c r="D186" s="110"/>
      <c r="E186" s="20"/>
      <c r="F186" s="110"/>
      <c r="G186" s="20"/>
      <c r="H186" s="110" t="s">
        <v>173</v>
      </c>
      <c r="I186" s="20" t="s">
        <v>174</v>
      </c>
      <c r="J186" s="110" t="s">
        <v>183</v>
      </c>
      <c r="K186" s="20" t="s">
        <v>174</v>
      </c>
      <c r="L186" s="18"/>
      <c r="M186" s="122"/>
      <c r="N186" s="142"/>
    </row>
    <row r="187" spans="1:14" ht="15.75">
      <c r="A187" s="27"/>
      <c r="B187" s="67" t="s">
        <v>136</v>
      </c>
      <c r="C187" s="123"/>
      <c r="D187" s="67"/>
      <c r="E187" s="123"/>
      <c r="F187" s="28"/>
      <c r="G187" s="123"/>
      <c r="H187" s="67">
        <v>47423</v>
      </c>
      <c r="I187" s="123">
        <f>H187/$H$192</f>
        <v>0.5967634363949815</v>
      </c>
      <c r="J187" s="66">
        <v>244582</v>
      </c>
      <c r="K187" s="124">
        <f>J187/$J$192</f>
        <v>0.6553626597999469</v>
      </c>
      <c r="L187" s="108"/>
      <c r="M187" s="116"/>
      <c r="N187" s="142"/>
    </row>
    <row r="188" spans="1:14" ht="15.75">
      <c r="A188" s="27"/>
      <c r="B188" s="67" t="s">
        <v>137</v>
      </c>
      <c r="C188" s="123"/>
      <c r="D188" s="67"/>
      <c r="E188" s="123"/>
      <c r="F188" s="28"/>
      <c r="G188" s="125"/>
      <c r="H188" s="67">
        <v>2007</v>
      </c>
      <c r="I188" s="123">
        <f>H188/$H$192</f>
        <v>0.02525576654460342</v>
      </c>
      <c r="J188" s="66">
        <v>9090</v>
      </c>
      <c r="K188" s="124">
        <f>J188/$J$192</f>
        <v>0.024356847918413936</v>
      </c>
      <c r="L188" s="108"/>
      <c r="M188" s="116"/>
      <c r="N188" s="142"/>
    </row>
    <row r="189" spans="1:14" ht="15.75">
      <c r="A189" s="27"/>
      <c r="B189" s="67" t="s">
        <v>138</v>
      </c>
      <c r="C189" s="123"/>
      <c r="D189" s="67"/>
      <c r="E189" s="123"/>
      <c r="F189" s="28"/>
      <c r="G189" s="125"/>
      <c r="H189" s="67">
        <v>1625</v>
      </c>
      <c r="I189" s="123">
        <f>H189/$H$192</f>
        <v>0.020448739728440735</v>
      </c>
      <c r="J189" s="66">
        <v>6002</v>
      </c>
      <c r="K189" s="124">
        <f>J189/$J$192</f>
        <v>0.016082486381333385</v>
      </c>
      <c r="L189" s="108"/>
      <c r="M189" s="116"/>
      <c r="N189" s="142"/>
    </row>
    <row r="190" spans="1:14" ht="15.75">
      <c r="A190" s="27"/>
      <c r="B190" s="67" t="s">
        <v>139</v>
      </c>
      <c r="C190" s="123"/>
      <c r="D190" s="67"/>
      <c r="E190" s="123"/>
      <c r="F190" s="28"/>
      <c r="G190" s="125"/>
      <c r="H190" s="67">
        <f>1605+26807</f>
        <v>28412</v>
      </c>
      <c r="I190" s="123">
        <f>H190/$H$192</f>
        <v>0.3575320573319743</v>
      </c>
      <c r="J190" s="66">
        <f>6046+107481</f>
        <v>113527</v>
      </c>
      <c r="K190" s="124">
        <f>J190/$J$192</f>
        <v>0.3041980059003057</v>
      </c>
      <c r="L190" s="108"/>
      <c r="M190" s="116"/>
      <c r="N190" s="142"/>
    </row>
    <row r="191" spans="1:14" ht="15.75">
      <c r="A191" s="27"/>
      <c r="B191" s="67" t="s">
        <v>140</v>
      </c>
      <c r="C191" s="126"/>
      <c r="D191" s="113"/>
      <c r="E191" s="126"/>
      <c r="F191" s="28"/>
      <c r="G191" s="126"/>
      <c r="H191" s="113"/>
      <c r="I191" s="126"/>
      <c r="J191" s="66"/>
      <c r="K191" s="124"/>
      <c r="L191" s="108"/>
      <c r="M191" s="116"/>
      <c r="N191" s="142"/>
    </row>
    <row r="192" spans="1:14" ht="15.75">
      <c r="A192" s="27"/>
      <c r="B192" s="28"/>
      <c r="C192" s="28"/>
      <c r="D192" s="35"/>
      <c r="E192" s="28"/>
      <c r="F192" s="28"/>
      <c r="G192" s="28"/>
      <c r="H192" s="65">
        <f>SUM(H187:H190)</f>
        <v>79467</v>
      </c>
      <c r="I192" s="124">
        <f>SUM(I187:I190)</f>
        <v>1</v>
      </c>
      <c r="J192" s="66">
        <f>SUM(J187:J191)</f>
        <v>373201</v>
      </c>
      <c r="K192" s="124">
        <f>SUM(K187:K191)</f>
        <v>1</v>
      </c>
      <c r="L192" s="108"/>
      <c r="M192" s="28"/>
      <c r="N192" s="142"/>
    </row>
    <row r="193" spans="1:14" ht="15.75">
      <c r="A193" s="27"/>
      <c r="B193" s="28"/>
      <c r="C193" s="28"/>
      <c r="D193" s="35"/>
      <c r="E193" s="28"/>
      <c r="F193" s="28"/>
      <c r="G193" s="28"/>
      <c r="H193" s="65"/>
      <c r="I193" s="124"/>
      <c r="J193" s="66"/>
      <c r="K193" s="124"/>
      <c r="L193" s="108"/>
      <c r="M193" s="28"/>
      <c r="N193" s="142"/>
    </row>
    <row r="194" spans="1:14" ht="15.75">
      <c r="A194" s="8"/>
      <c r="B194" s="10"/>
      <c r="C194" s="10"/>
      <c r="D194" s="21"/>
      <c r="E194" s="10"/>
      <c r="F194" s="10"/>
      <c r="G194" s="10"/>
      <c r="H194" s="68"/>
      <c r="I194" s="127"/>
      <c r="J194" s="128"/>
      <c r="K194" s="127"/>
      <c r="L194" s="93"/>
      <c r="M194" s="10"/>
      <c r="N194" s="142"/>
    </row>
    <row r="195" spans="1:14" ht="15.75">
      <c r="A195" s="129"/>
      <c r="B195" s="17" t="s">
        <v>141</v>
      </c>
      <c r="C195" s="130"/>
      <c r="D195" s="20" t="s">
        <v>154</v>
      </c>
      <c r="E195" s="18"/>
      <c r="F195" s="17" t="s">
        <v>163</v>
      </c>
      <c r="G195" s="131"/>
      <c r="H195" s="131"/>
      <c r="I195" s="131"/>
      <c r="J195" s="132"/>
      <c r="K195" s="15"/>
      <c r="L195" s="15"/>
      <c r="M195" s="15"/>
      <c r="N195" s="142"/>
    </row>
    <row r="196" spans="1:14" ht="15.75">
      <c r="A196" s="129"/>
      <c r="B196" s="16" t="s">
        <v>142</v>
      </c>
      <c r="C196" s="135"/>
      <c r="D196" s="136" t="s">
        <v>155</v>
      </c>
      <c r="E196" s="16"/>
      <c r="F196" s="16" t="s">
        <v>164</v>
      </c>
      <c r="G196" s="135"/>
      <c r="H196" s="135"/>
      <c r="I196" s="15"/>
      <c r="J196" s="15"/>
      <c r="K196" s="15"/>
      <c r="L196" s="15"/>
      <c r="M196" s="15"/>
      <c r="N196" s="142"/>
    </row>
    <row r="197" spans="1:14" ht="15.75">
      <c r="A197" s="129"/>
      <c r="B197" s="16" t="s">
        <v>143</v>
      </c>
      <c r="C197" s="135"/>
      <c r="D197" s="136" t="s">
        <v>156</v>
      </c>
      <c r="E197" s="16"/>
      <c r="F197" s="16" t="s">
        <v>165</v>
      </c>
      <c r="G197" s="135"/>
      <c r="H197" s="135"/>
      <c r="I197" s="15"/>
      <c r="J197" s="15"/>
      <c r="K197" s="15"/>
      <c r="L197" s="15"/>
      <c r="M197" s="15"/>
      <c r="N197" s="142"/>
    </row>
    <row r="198" spans="1:14" ht="15">
      <c r="A198" s="129"/>
      <c r="B198" s="15"/>
      <c r="C198" s="15"/>
      <c r="D198" s="15"/>
      <c r="E198" s="15"/>
      <c r="F198" s="15"/>
      <c r="G198" s="15"/>
      <c r="H198" s="15"/>
      <c r="I198" s="15"/>
      <c r="J198" s="15"/>
      <c r="K198" s="15"/>
      <c r="L198" s="15"/>
      <c r="M198" s="15"/>
      <c r="N198" s="142"/>
    </row>
    <row r="199" spans="1:14" ht="15">
      <c r="A199" s="137"/>
      <c r="B199" s="138"/>
      <c r="C199" s="138"/>
      <c r="D199" s="138"/>
      <c r="E199" s="138"/>
      <c r="F199" s="138"/>
      <c r="G199" s="138"/>
      <c r="H199" s="138"/>
      <c r="I199" s="138"/>
      <c r="J199" s="138"/>
      <c r="K199" s="138"/>
      <c r="L199" s="138"/>
      <c r="M199" s="138"/>
      <c r="N199" s="142"/>
    </row>
    <row r="200" spans="1:13" ht="15">
      <c r="A200" s="143"/>
      <c r="B200" s="143"/>
      <c r="C200" s="143"/>
      <c r="D200" s="143"/>
      <c r="E200" s="143"/>
      <c r="F200" s="143"/>
      <c r="G200" s="143"/>
      <c r="H200" s="143"/>
      <c r="I200" s="143"/>
      <c r="J200" s="143"/>
      <c r="K200" s="143"/>
      <c r="L200" s="143"/>
      <c r="M200" s="143"/>
    </row>
  </sheetData>
  <printOptions/>
  <pageMargins left="0.25" right="0.41388888888888886" top="0.25" bottom="0.34375" header="0" footer="0"/>
  <pageSetup orientation="landscape" paperSize="9" scale="63"/>
  <headerFooter alignWithMargins="0">
    <oddFooter>&amp;LFFP3 INVESTOR REPORT QRT END SEPTEMBER 2001
</oddFooter>
  </headerFooter>
  <rowBreaks count="3" manualBreakCount="3">
    <brk id="44" min="104" max="158" man="1"/>
    <brk id="200" max="0" man="1"/>
    <brk id="0" min="6" max="20411" man="1"/>
  </rowBreaks>
</worksheet>
</file>

<file path=xl/worksheets/sheet7.xml><?xml version="1.0" encoding="utf-8"?>
<worksheet xmlns="http://schemas.openxmlformats.org/spreadsheetml/2006/main" xmlns:r="http://schemas.openxmlformats.org/officeDocument/2006/relationships">
  <dimension ref="A1:O200"/>
  <sheetViews>
    <sheetView showOutlineSymbols="0" zoomScale="87" zoomScaleNormal="87" workbookViewId="0" topLeftCell="I1">
      <selection activeCell="M1" sqref="M1"/>
    </sheetView>
  </sheetViews>
  <sheetFormatPr defaultColWidth="8.88671875" defaultRowHeight="15"/>
  <cols>
    <col min="1" max="1" width="3.6640625" style="1" customWidth="1"/>
    <col min="2" max="2" width="49.6640625" style="1" customWidth="1"/>
    <col min="3" max="3" width="12.6640625" style="1" customWidth="1"/>
    <col min="4" max="4" width="14.6640625" style="1" customWidth="1"/>
    <col min="5" max="5" width="4.6640625" style="1" customWidth="1"/>
    <col min="6" max="6" width="14.6640625" style="1" customWidth="1"/>
    <col min="7" max="7" width="4.6640625" style="1" customWidth="1"/>
    <col min="8" max="8" width="13.6640625" style="1" customWidth="1"/>
    <col min="9" max="9" width="6.6640625" style="1" customWidth="1"/>
    <col min="10" max="10" width="13.6640625" style="1" customWidth="1"/>
    <col min="11" max="11" width="6.6640625" style="1" customWidth="1"/>
    <col min="12" max="12" width="14.6640625" style="1" customWidth="1"/>
    <col min="13" max="13" width="21.6640625" style="1" customWidth="1"/>
    <col min="14" max="16384" width="9.6640625" style="1" customWidth="1"/>
  </cols>
  <sheetData>
    <row r="1" spans="1:14" ht="20.25">
      <c r="A1" s="2"/>
      <c r="B1" s="3" t="s">
        <v>0</v>
      </c>
      <c r="C1" s="4"/>
      <c r="D1" s="5"/>
      <c r="E1" s="5"/>
      <c r="F1" s="5"/>
      <c r="G1" s="5"/>
      <c r="H1" s="5"/>
      <c r="I1" s="5"/>
      <c r="J1" s="5"/>
      <c r="K1" s="5"/>
      <c r="L1" s="5"/>
      <c r="M1" s="5"/>
      <c r="N1" s="142"/>
    </row>
    <row r="2" spans="1:14" ht="15.75">
      <c r="A2" s="8"/>
      <c r="B2" s="9"/>
      <c r="C2" s="9"/>
      <c r="D2" s="10"/>
      <c r="E2" s="10"/>
      <c r="F2" s="10"/>
      <c r="G2" s="10"/>
      <c r="H2" s="10"/>
      <c r="I2" s="10"/>
      <c r="J2" s="10"/>
      <c r="K2" s="10"/>
      <c r="L2" s="10"/>
      <c r="M2" s="10"/>
      <c r="N2" s="142"/>
    </row>
    <row r="3" spans="1:14" ht="15.75">
      <c r="A3" s="11"/>
      <c r="B3" s="12" t="s">
        <v>1</v>
      </c>
      <c r="C3" s="10"/>
      <c r="D3" s="10"/>
      <c r="E3" s="10"/>
      <c r="F3" s="10"/>
      <c r="G3" s="10"/>
      <c r="H3" s="10"/>
      <c r="I3" s="10"/>
      <c r="J3" s="10"/>
      <c r="K3" s="10"/>
      <c r="L3" s="10"/>
      <c r="M3" s="10"/>
      <c r="N3" s="142"/>
    </row>
    <row r="4" spans="1:14" ht="15.75">
      <c r="A4" s="8"/>
      <c r="B4" s="9"/>
      <c r="C4" s="9"/>
      <c r="D4" s="10"/>
      <c r="E4" s="10"/>
      <c r="F4" s="10"/>
      <c r="G4" s="10"/>
      <c r="H4" s="10"/>
      <c r="I4" s="10"/>
      <c r="J4" s="10"/>
      <c r="K4" s="10"/>
      <c r="L4" s="10"/>
      <c r="M4" s="10"/>
      <c r="N4" s="142"/>
    </row>
    <row r="5" spans="1:14" ht="15.75">
      <c r="A5" s="8"/>
      <c r="B5" s="13" t="s">
        <v>2</v>
      </c>
      <c r="C5" s="14"/>
      <c r="D5" s="10"/>
      <c r="E5" s="10"/>
      <c r="F5" s="10"/>
      <c r="G5" s="10"/>
      <c r="H5" s="10"/>
      <c r="I5" s="10"/>
      <c r="J5" s="10"/>
      <c r="K5" s="10"/>
      <c r="L5" s="10"/>
      <c r="M5" s="10"/>
      <c r="N5" s="142"/>
    </row>
    <row r="6" spans="1:14" ht="15.75">
      <c r="A6" s="8"/>
      <c r="B6" s="13" t="s">
        <v>3</v>
      </c>
      <c r="C6" s="14"/>
      <c r="D6" s="10"/>
      <c r="E6" s="10"/>
      <c r="F6" s="10"/>
      <c r="G6" s="10"/>
      <c r="H6" s="10"/>
      <c r="I6" s="10"/>
      <c r="J6" s="10"/>
      <c r="K6" s="10"/>
      <c r="L6" s="10"/>
      <c r="M6" s="10"/>
      <c r="N6" s="142"/>
    </row>
    <row r="7" spans="1:14" ht="15.75">
      <c r="A7" s="8"/>
      <c r="B7" s="13" t="s">
        <v>4</v>
      </c>
      <c r="C7" s="14"/>
      <c r="D7" s="10"/>
      <c r="E7" s="10"/>
      <c r="F7" s="10"/>
      <c r="G7" s="10"/>
      <c r="H7" s="10"/>
      <c r="I7" s="10"/>
      <c r="J7" s="10"/>
      <c r="K7" s="10"/>
      <c r="L7" s="10"/>
      <c r="M7" s="10"/>
      <c r="N7" s="142"/>
    </row>
    <row r="8" spans="1:14" ht="15.75">
      <c r="A8" s="8"/>
      <c r="B8" s="15"/>
      <c r="C8" s="14"/>
      <c r="D8" s="10"/>
      <c r="E8" s="10"/>
      <c r="F8" s="10"/>
      <c r="G8" s="10"/>
      <c r="H8" s="10"/>
      <c r="I8" s="10"/>
      <c r="J8" s="10"/>
      <c r="K8" s="10"/>
      <c r="L8" s="10"/>
      <c r="M8" s="10"/>
      <c r="N8" s="142"/>
    </row>
    <row r="9" spans="1:14" ht="15.75">
      <c r="A9" s="8"/>
      <c r="B9" s="14"/>
      <c r="C9" s="14"/>
      <c r="D9" s="16"/>
      <c r="E9" s="16"/>
      <c r="F9" s="10"/>
      <c r="G9" s="10"/>
      <c r="H9" s="10"/>
      <c r="I9" s="10"/>
      <c r="J9" s="10"/>
      <c r="K9" s="10"/>
      <c r="L9" s="10"/>
      <c r="M9" s="10"/>
      <c r="N9" s="142"/>
    </row>
    <row r="10" spans="1:14" ht="15.75">
      <c r="A10" s="8"/>
      <c r="B10" s="16" t="s">
        <v>5</v>
      </c>
      <c r="C10" s="16"/>
      <c r="D10" s="10"/>
      <c r="E10" s="10"/>
      <c r="F10" s="10"/>
      <c r="G10" s="10"/>
      <c r="H10" s="10"/>
      <c r="I10" s="10"/>
      <c r="J10" s="10"/>
      <c r="K10" s="10"/>
      <c r="L10" s="10"/>
      <c r="M10" s="10"/>
      <c r="N10" s="142"/>
    </row>
    <row r="11" spans="1:14" ht="15.75">
      <c r="A11" s="8"/>
      <c r="B11" s="16"/>
      <c r="C11" s="16"/>
      <c r="D11" s="10"/>
      <c r="E11" s="10"/>
      <c r="F11" s="10"/>
      <c r="G11" s="10"/>
      <c r="H11" s="10"/>
      <c r="I11" s="10"/>
      <c r="J11" s="10"/>
      <c r="K11" s="10"/>
      <c r="L11" s="10"/>
      <c r="M11" s="10"/>
      <c r="N11" s="142"/>
    </row>
    <row r="12" spans="1:14" ht="15.75">
      <c r="A12" s="2"/>
      <c r="B12" s="5"/>
      <c r="C12" s="5"/>
      <c r="D12" s="5"/>
      <c r="E12" s="5"/>
      <c r="F12" s="5"/>
      <c r="G12" s="5"/>
      <c r="H12" s="5"/>
      <c r="I12" s="5"/>
      <c r="J12" s="5"/>
      <c r="K12" s="5"/>
      <c r="L12" s="5"/>
      <c r="M12" s="5"/>
      <c r="N12" s="142"/>
    </row>
    <row r="13" spans="1:14" ht="15.75">
      <c r="A13" s="8"/>
      <c r="B13" s="17" t="s">
        <v>6</v>
      </c>
      <c r="C13" s="17"/>
      <c r="D13" s="18"/>
      <c r="E13" s="18"/>
      <c r="F13" s="18"/>
      <c r="G13" s="18"/>
      <c r="H13" s="18"/>
      <c r="I13" s="18"/>
      <c r="J13" s="18"/>
      <c r="K13" s="18"/>
      <c r="L13" s="19" t="s">
        <v>185</v>
      </c>
      <c r="M13" s="10"/>
      <c r="N13" s="142"/>
    </row>
    <row r="14" spans="1:14" ht="15.75">
      <c r="A14" s="8"/>
      <c r="B14" s="17" t="s">
        <v>7</v>
      </c>
      <c r="C14" s="17"/>
      <c r="D14" s="18"/>
      <c r="E14" s="18"/>
      <c r="F14" s="18"/>
      <c r="G14" s="18"/>
      <c r="H14" s="18"/>
      <c r="I14" s="18"/>
      <c r="J14" s="18"/>
      <c r="K14" s="18"/>
      <c r="L14" s="20" t="s">
        <v>186</v>
      </c>
      <c r="M14" s="10"/>
      <c r="N14" s="142"/>
    </row>
    <row r="15" spans="1:14" ht="15.75">
      <c r="A15" s="8"/>
      <c r="B15" s="17" t="s">
        <v>8</v>
      </c>
      <c r="C15" s="17"/>
      <c r="D15" s="18"/>
      <c r="E15" s="18"/>
      <c r="F15" s="18"/>
      <c r="G15" s="18"/>
      <c r="H15" s="18"/>
      <c r="I15" s="18"/>
      <c r="J15" s="18"/>
      <c r="K15" s="18"/>
      <c r="L15" s="20" t="s">
        <v>205</v>
      </c>
      <c r="M15" s="10"/>
      <c r="N15" s="142"/>
    </row>
    <row r="16" spans="1:14" ht="15.75">
      <c r="A16" s="8"/>
      <c r="B16" s="10"/>
      <c r="C16" s="10"/>
      <c r="D16" s="10"/>
      <c r="E16" s="10"/>
      <c r="F16" s="10"/>
      <c r="G16" s="10"/>
      <c r="H16" s="10"/>
      <c r="I16" s="10"/>
      <c r="J16" s="10"/>
      <c r="K16" s="10"/>
      <c r="L16" s="21"/>
      <c r="M16" s="10"/>
      <c r="N16" s="142"/>
    </row>
    <row r="17" spans="1:14" ht="15.75">
      <c r="A17" s="8"/>
      <c r="B17" s="22" t="s">
        <v>9</v>
      </c>
      <c r="C17" s="10"/>
      <c r="D17" s="10"/>
      <c r="E17" s="10"/>
      <c r="F17" s="10"/>
      <c r="G17" s="10"/>
      <c r="H17" s="10"/>
      <c r="I17" s="10"/>
      <c r="J17" s="21"/>
      <c r="K17" s="10"/>
      <c r="L17" s="15"/>
      <c r="M17" s="10"/>
      <c r="N17" s="142"/>
    </row>
    <row r="18" spans="1:14" ht="15.75">
      <c r="A18" s="8"/>
      <c r="B18" s="10"/>
      <c r="C18" s="10"/>
      <c r="D18" s="10"/>
      <c r="E18" s="10"/>
      <c r="F18" s="10"/>
      <c r="G18" s="10"/>
      <c r="H18" s="10"/>
      <c r="I18" s="10"/>
      <c r="J18" s="10"/>
      <c r="K18" s="10"/>
      <c r="L18" s="23"/>
      <c r="M18" s="10"/>
      <c r="N18" s="142"/>
    </row>
    <row r="19" spans="1:14" ht="15.75">
      <c r="A19" s="8"/>
      <c r="B19" s="10"/>
      <c r="C19" s="24" t="s">
        <v>144</v>
      </c>
      <c r="D19" s="25" t="s">
        <v>147</v>
      </c>
      <c r="E19" s="25"/>
      <c r="F19" s="25" t="s">
        <v>157</v>
      </c>
      <c r="G19" s="25"/>
      <c r="H19" s="25" t="s">
        <v>166</v>
      </c>
      <c r="I19" s="25"/>
      <c r="J19" s="26"/>
      <c r="K19" s="15"/>
      <c r="L19" s="15"/>
      <c r="M19" s="10"/>
      <c r="N19" s="142"/>
    </row>
    <row r="20" spans="1:14" ht="15.75">
      <c r="A20" s="27"/>
      <c r="B20" s="28" t="s">
        <v>10</v>
      </c>
      <c r="C20" s="29" t="s">
        <v>145</v>
      </c>
      <c r="D20" s="30" t="s">
        <v>148</v>
      </c>
      <c r="E20" s="30"/>
      <c r="F20" s="30" t="s">
        <v>158</v>
      </c>
      <c r="G20" s="30"/>
      <c r="H20" s="30" t="s">
        <v>167</v>
      </c>
      <c r="I20" s="30"/>
      <c r="J20" s="30"/>
      <c r="K20" s="31"/>
      <c r="L20" s="31"/>
      <c r="M20" s="28"/>
      <c r="N20" s="142"/>
    </row>
    <row r="21" spans="1:14" ht="15.75">
      <c r="A21" s="27"/>
      <c r="B21" s="32" t="s">
        <v>11</v>
      </c>
      <c r="C21" s="32"/>
      <c r="D21" s="33" t="s">
        <v>148</v>
      </c>
      <c r="E21" s="33"/>
      <c r="F21" s="33" t="s">
        <v>158</v>
      </c>
      <c r="G21" s="33"/>
      <c r="H21" s="33" t="s">
        <v>167</v>
      </c>
      <c r="I21" s="33"/>
      <c r="J21" s="33"/>
      <c r="K21" s="34"/>
      <c r="L21" s="31"/>
      <c r="M21" s="28"/>
      <c r="N21" s="142"/>
    </row>
    <row r="22" spans="1:14" ht="15.75">
      <c r="A22" s="27"/>
      <c r="B22" s="28" t="s">
        <v>12</v>
      </c>
      <c r="C22" s="28"/>
      <c r="D22" s="35" t="s">
        <v>149</v>
      </c>
      <c r="E22" s="30"/>
      <c r="F22" s="35" t="s">
        <v>159</v>
      </c>
      <c r="G22" s="30"/>
      <c r="H22" s="35" t="s">
        <v>168</v>
      </c>
      <c r="I22" s="30"/>
      <c r="J22" s="35"/>
      <c r="K22" s="31"/>
      <c r="L22" s="31"/>
      <c r="M22" s="28"/>
      <c r="N22" s="142"/>
    </row>
    <row r="23" spans="1:14" ht="15.75">
      <c r="A23" s="27"/>
      <c r="B23" s="28"/>
      <c r="C23" s="28"/>
      <c r="D23" s="28"/>
      <c r="E23" s="30"/>
      <c r="F23" s="30"/>
      <c r="G23" s="30"/>
      <c r="H23" s="30"/>
      <c r="I23" s="30"/>
      <c r="J23" s="30"/>
      <c r="K23" s="31"/>
      <c r="L23" s="31"/>
      <c r="M23" s="28"/>
      <c r="N23" s="142"/>
    </row>
    <row r="24" spans="1:14" ht="15.75">
      <c r="A24" s="27"/>
      <c r="B24" s="28" t="s">
        <v>13</v>
      </c>
      <c r="C24" s="28"/>
      <c r="D24" s="36">
        <v>210000</v>
      </c>
      <c r="E24" s="37"/>
      <c r="F24" s="36">
        <v>70000</v>
      </c>
      <c r="G24" s="36"/>
      <c r="H24" s="36">
        <v>20000</v>
      </c>
      <c r="I24" s="36"/>
      <c r="J24" s="36"/>
      <c r="K24" s="38"/>
      <c r="L24" s="36">
        <f>J24+H24+F24+D24</f>
        <v>300000</v>
      </c>
      <c r="M24" s="39"/>
      <c r="N24" s="142"/>
    </row>
    <row r="25" spans="1:14" ht="15.75">
      <c r="A25" s="27"/>
      <c r="B25" s="28" t="s">
        <v>14</v>
      </c>
      <c r="C25" s="40">
        <f>L24/L25</f>
        <v>1</v>
      </c>
      <c r="D25" s="36">
        <v>210000</v>
      </c>
      <c r="E25" s="37"/>
      <c r="F25" s="36">
        <v>70000</v>
      </c>
      <c r="G25" s="36"/>
      <c r="H25" s="36">
        <v>20000</v>
      </c>
      <c r="I25" s="41"/>
      <c r="J25" s="36"/>
      <c r="K25" s="38"/>
      <c r="L25" s="36">
        <f>J25+H25+F25+D25</f>
        <v>300000</v>
      </c>
      <c r="M25" s="39"/>
      <c r="N25" s="142"/>
    </row>
    <row r="26" spans="1:14" ht="15.75">
      <c r="A26" s="42"/>
      <c r="B26" s="32" t="s">
        <v>15</v>
      </c>
      <c r="C26" s="43">
        <f>L25/L26</f>
        <v>1</v>
      </c>
      <c r="D26" s="44">
        <v>210000</v>
      </c>
      <c r="E26" s="45"/>
      <c r="F26" s="44">
        <v>70000</v>
      </c>
      <c r="G26" s="44"/>
      <c r="H26" s="44">
        <v>20000</v>
      </c>
      <c r="I26" s="44"/>
      <c r="J26" s="44"/>
      <c r="K26" s="46"/>
      <c r="L26" s="44">
        <f>J26+H26+F26+D26</f>
        <v>300000</v>
      </c>
      <c r="M26" s="28"/>
      <c r="N26" s="142"/>
    </row>
    <row r="27" spans="1:14" ht="15.75">
      <c r="A27" s="27"/>
      <c r="B27" s="28" t="s">
        <v>16</v>
      </c>
      <c r="C27" s="47"/>
      <c r="D27" s="35" t="s">
        <v>150</v>
      </c>
      <c r="E27" s="28"/>
      <c r="F27" s="35" t="s">
        <v>160</v>
      </c>
      <c r="G27" s="35"/>
      <c r="H27" s="35" t="s">
        <v>169</v>
      </c>
      <c r="I27" s="35"/>
      <c r="J27" s="35"/>
      <c r="K27" s="31"/>
      <c r="L27" s="31"/>
      <c r="M27" s="28"/>
      <c r="N27" s="142"/>
    </row>
    <row r="28" spans="1:14" ht="15.75">
      <c r="A28" s="27"/>
      <c r="B28" s="28" t="s">
        <v>17</v>
      </c>
      <c r="C28" s="47"/>
      <c r="D28" s="48">
        <v>0.063775</v>
      </c>
      <c r="E28" s="49"/>
      <c r="F28" s="48">
        <v>0.067275</v>
      </c>
      <c r="G28" s="48"/>
      <c r="H28" s="48">
        <v>0.074775</v>
      </c>
      <c r="I28" s="50"/>
      <c r="J28" s="48"/>
      <c r="K28" s="31"/>
      <c r="L28" s="50">
        <f>SUMPRODUCT(D28:J28,D26:J26)/L26</f>
        <v>0.065325</v>
      </c>
      <c r="M28" s="28"/>
      <c r="N28" s="142"/>
    </row>
    <row r="29" spans="1:14" ht="15.75">
      <c r="A29" s="27"/>
      <c r="B29" s="28" t="s">
        <v>18</v>
      </c>
      <c r="C29" s="47"/>
      <c r="D29" s="48">
        <v>0.0642484</v>
      </c>
      <c r="E29" s="49"/>
      <c r="F29" s="48">
        <v>0.0677484</v>
      </c>
      <c r="G29" s="48"/>
      <c r="H29" s="48">
        <v>0.0752484</v>
      </c>
      <c r="I29" s="50"/>
      <c r="J29" s="48"/>
      <c r="K29" s="31"/>
      <c r="L29" s="31"/>
      <c r="M29" s="28"/>
      <c r="N29" s="142"/>
    </row>
    <row r="30" spans="1:14" ht="15.75">
      <c r="A30" s="27"/>
      <c r="B30" s="28" t="s">
        <v>19</v>
      </c>
      <c r="C30" s="47"/>
      <c r="D30" s="35" t="s">
        <v>151</v>
      </c>
      <c r="E30" s="28"/>
      <c r="F30" s="35" t="s">
        <v>151</v>
      </c>
      <c r="G30" s="35"/>
      <c r="H30" s="35" t="s">
        <v>151</v>
      </c>
      <c r="I30" s="35"/>
      <c r="J30" s="35"/>
      <c r="K30" s="31"/>
      <c r="L30" s="31"/>
      <c r="M30" s="28"/>
      <c r="N30" s="142"/>
    </row>
    <row r="31" spans="1:14" ht="15.75">
      <c r="A31" s="27"/>
      <c r="B31" s="28" t="s">
        <v>20</v>
      </c>
      <c r="C31" s="28"/>
      <c r="D31" s="51">
        <v>1643</v>
      </c>
      <c r="E31" s="28"/>
      <c r="F31" s="51">
        <v>1643</v>
      </c>
      <c r="G31" s="51"/>
      <c r="H31" s="51">
        <v>1643</v>
      </c>
      <c r="I31" s="35"/>
      <c r="J31" s="35"/>
      <c r="K31" s="31"/>
      <c r="L31" s="31"/>
      <c r="M31" s="28"/>
      <c r="N31" s="142"/>
    </row>
    <row r="32" spans="1:14" ht="15.75">
      <c r="A32" s="27"/>
      <c r="B32" s="28" t="s">
        <v>21</v>
      </c>
      <c r="C32" s="28"/>
      <c r="D32" s="35" t="s">
        <v>152</v>
      </c>
      <c r="E32" s="28"/>
      <c r="F32" s="35" t="s">
        <v>161</v>
      </c>
      <c r="G32" s="35"/>
      <c r="H32" s="35" t="s">
        <v>170</v>
      </c>
      <c r="I32" s="35"/>
      <c r="J32" s="35"/>
      <c r="K32" s="31"/>
      <c r="L32" s="31"/>
      <c r="M32" s="28"/>
      <c r="N32" s="142"/>
    </row>
    <row r="33" spans="1:14" ht="15.75">
      <c r="A33" s="27"/>
      <c r="B33" s="28"/>
      <c r="C33" s="28"/>
      <c r="D33" s="52"/>
      <c r="E33" s="52"/>
      <c r="F33" s="28"/>
      <c r="G33" s="52"/>
      <c r="H33" s="52"/>
      <c r="I33" s="52"/>
      <c r="J33" s="52"/>
      <c r="K33" s="52"/>
      <c r="L33" s="52"/>
      <c r="M33" s="28"/>
      <c r="N33" s="142"/>
    </row>
    <row r="34" spans="1:14" ht="15.75">
      <c r="A34" s="27"/>
      <c r="B34" s="28" t="s">
        <v>22</v>
      </c>
      <c r="C34" s="28"/>
      <c r="D34" s="28"/>
      <c r="E34" s="28"/>
      <c r="F34" s="28"/>
      <c r="G34" s="28"/>
      <c r="H34" s="28"/>
      <c r="I34" s="28"/>
      <c r="J34" s="28"/>
      <c r="K34" s="28"/>
      <c r="L34" s="50">
        <f>(H24+F24)/(D24)</f>
        <v>0.42857142857142855</v>
      </c>
      <c r="M34" s="28"/>
      <c r="N34" s="142"/>
    </row>
    <row r="35" spans="1:14" ht="15.75">
      <c r="A35" s="27"/>
      <c r="B35" s="28" t="s">
        <v>23</v>
      </c>
      <c r="C35" s="28"/>
      <c r="D35" s="28"/>
      <c r="E35" s="28"/>
      <c r="F35" s="28"/>
      <c r="G35" s="28"/>
      <c r="H35" s="28"/>
      <c r="I35" s="28"/>
      <c r="J35" s="28"/>
      <c r="K35" s="28"/>
      <c r="L35" s="50">
        <f>(H26+F26)/(D26)</f>
        <v>0.42857142857142855</v>
      </c>
      <c r="M35" s="28"/>
      <c r="N35" s="142"/>
    </row>
    <row r="36" spans="1:14" ht="15.75">
      <c r="A36" s="27"/>
      <c r="B36" s="28" t="s">
        <v>24</v>
      </c>
      <c r="C36" s="28"/>
      <c r="D36" s="28"/>
      <c r="E36" s="28"/>
      <c r="F36" s="28"/>
      <c r="G36" s="28"/>
      <c r="H36" s="28"/>
      <c r="I36" s="28"/>
      <c r="J36" s="35" t="s">
        <v>147</v>
      </c>
      <c r="K36" s="35" t="s">
        <v>184</v>
      </c>
      <c r="L36" s="36">
        <v>60000</v>
      </c>
      <c r="M36" s="28"/>
      <c r="N36" s="142"/>
    </row>
    <row r="37" spans="1:14" ht="15.75">
      <c r="A37" s="27"/>
      <c r="B37" s="28"/>
      <c r="C37" s="28"/>
      <c r="D37" s="28"/>
      <c r="E37" s="28"/>
      <c r="F37" s="28"/>
      <c r="G37" s="28"/>
      <c r="H37" s="28"/>
      <c r="I37" s="28"/>
      <c r="J37" s="28"/>
      <c r="K37" s="28"/>
      <c r="L37" s="53"/>
      <c r="M37" s="28"/>
      <c r="N37" s="142"/>
    </row>
    <row r="38" spans="1:14" ht="15.75">
      <c r="A38" s="27"/>
      <c r="B38" s="28" t="s">
        <v>25</v>
      </c>
      <c r="C38" s="28"/>
      <c r="D38" s="28"/>
      <c r="E38" s="28"/>
      <c r="F38" s="28"/>
      <c r="G38" s="28"/>
      <c r="H38" s="28"/>
      <c r="I38" s="28"/>
      <c r="J38" s="35"/>
      <c r="K38" s="35"/>
      <c r="L38" s="35" t="s">
        <v>187</v>
      </c>
      <c r="M38" s="28"/>
      <c r="N38" s="142"/>
    </row>
    <row r="39" spans="1:14" ht="15.75">
      <c r="A39" s="42"/>
      <c r="B39" s="32" t="s">
        <v>26</v>
      </c>
      <c r="C39" s="32"/>
      <c r="D39" s="32"/>
      <c r="E39" s="32"/>
      <c r="F39" s="32"/>
      <c r="G39" s="32"/>
      <c r="H39" s="32"/>
      <c r="I39" s="32"/>
      <c r="J39" s="54"/>
      <c r="K39" s="54"/>
      <c r="L39" s="55">
        <v>36889</v>
      </c>
      <c r="M39" s="32"/>
      <c r="N39" s="142"/>
    </row>
    <row r="40" spans="1:14" ht="15.75">
      <c r="A40" s="27"/>
      <c r="B40" s="28" t="s">
        <v>27</v>
      </c>
      <c r="C40" s="28"/>
      <c r="D40" s="28"/>
      <c r="E40" s="28"/>
      <c r="F40" s="28"/>
      <c r="G40" s="28"/>
      <c r="H40" s="31"/>
      <c r="I40" s="28">
        <f>L40-J40+1</f>
        <v>91</v>
      </c>
      <c r="J40" s="56">
        <v>36707</v>
      </c>
      <c r="K40" s="57"/>
      <c r="L40" s="56">
        <v>36797</v>
      </c>
      <c r="M40" s="28"/>
      <c r="N40" s="142"/>
    </row>
    <row r="41" spans="1:14" ht="15.75">
      <c r="A41" s="27"/>
      <c r="B41" s="28" t="s">
        <v>28</v>
      </c>
      <c r="C41" s="28"/>
      <c r="D41" s="28"/>
      <c r="E41" s="28"/>
      <c r="F41" s="28"/>
      <c r="G41" s="28"/>
      <c r="H41" s="31"/>
      <c r="I41" s="28">
        <f>L41-J41+1</f>
        <v>91</v>
      </c>
      <c r="J41" s="56">
        <v>36798</v>
      </c>
      <c r="K41" s="57"/>
      <c r="L41" s="56">
        <v>36888</v>
      </c>
      <c r="M41" s="28"/>
      <c r="N41" s="142"/>
    </row>
    <row r="42" spans="1:14" ht="15.75">
      <c r="A42" s="27"/>
      <c r="B42" s="28" t="s">
        <v>29</v>
      </c>
      <c r="C42" s="28"/>
      <c r="D42" s="28"/>
      <c r="E42" s="28"/>
      <c r="F42" s="28"/>
      <c r="G42" s="28"/>
      <c r="H42" s="28"/>
      <c r="I42" s="28"/>
      <c r="J42" s="56"/>
      <c r="K42" s="57"/>
      <c r="L42" s="56" t="s">
        <v>202</v>
      </c>
      <c r="M42" s="28"/>
      <c r="N42" s="142"/>
    </row>
    <row r="43" spans="1:14" ht="15.75">
      <c r="A43" s="27"/>
      <c r="B43" s="28" t="s">
        <v>30</v>
      </c>
      <c r="C43" s="28"/>
      <c r="D43" s="28"/>
      <c r="E43" s="28"/>
      <c r="F43" s="28"/>
      <c r="G43" s="28"/>
      <c r="H43" s="28"/>
      <c r="I43" s="28"/>
      <c r="J43" s="56"/>
      <c r="K43" s="57"/>
      <c r="L43" s="56">
        <v>36880</v>
      </c>
      <c r="M43" s="28"/>
      <c r="N43" s="142"/>
    </row>
    <row r="44" spans="1:14" ht="15.75">
      <c r="A44" s="27"/>
      <c r="B44" s="28"/>
      <c r="C44" s="28"/>
      <c r="D44" s="28"/>
      <c r="E44" s="28"/>
      <c r="F44" s="28"/>
      <c r="G44" s="28"/>
      <c r="H44" s="28"/>
      <c r="I44" s="28"/>
      <c r="J44" s="28"/>
      <c r="K44" s="28"/>
      <c r="L44" s="58"/>
      <c r="M44" s="28"/>
      <c r="N44" s="142"/>
    </row>
    <row r="45" spans="1:14" ht="15.75">
      <c r="A45" s="2"/>
      <c r="B45" s="5"/>
      <c r="C45" s="5"/>
      <c r="D45" s="5"/>
      <c r="E45" s="5"/>
      <c r="F45" s="5"/>
      <c r="G45" s="5"/>
      <c r="H45" s="5"/>
      <c r="I45" s="5"/>
      <c r="J45" s="5"/>
      <c r="K45" s="5"/>
      <c r="L45" s="59"/>
      <c r="M45" s="5"/>
      <c r="N45" s="142"/>
    </row>
    <row r="46" spans="1:14" ht="15.75">
      <c r="A46" s="8"/>
      <c r="B46" s="60" t="s">
        <v>31</v>
      </c>
      <c r="C46" s="16"/>
      <c r="D46" s="10"/>
      <c r="E46" s="10"/>
      <c r="F46" s="10"/>
      <c r="G46" s="10"/>
      <c r="H46" s="10"/>
      <c r="I46" s="10"/>
      <c r="J46" s="10"/>
      <c r="K46" s="10"/>
      <c r="L46" s="61"/>
      <c r="M46" s="10"/>
      <c r="N46" s="142"/>
    </row>
    <row r="47" spans="1:14" ht="15.75">
      <c r="A47" s="8"/>
      <c r="B47" s="16"/>
      <c r="C47" s="16"/>
      <c r="D47" s="10"/>
      <c r="E47" s="10"/>
      <c r="F47" s="10"/>
      <c r="G47" s="10"/>
      <c r="H47" s="10"/>
      <c r="I47" s="10"/>
      <c r="J47" s="10"/>
      <c r="K47" s="10"/>
      <c r="L47" s="61"/>
      <c r="M47" s="10"/>
      <c r="N47" s="142"/>
    </row>
    <row r="48" spans="1:14" ht="47.25">
      <c r="A48" s="8"/>
      <c r="B48" s="62" t="s">
        <v>32</v>
      </c>
      <c r="C48" s="63" t="s">
        <v>146</v>
      </c>
      <c r="D48" s="63" t="s">
        <v>153</v>
      </c>
      <c r="E48" s="63"/>
      <c r="F48" s="63" t="s">
        <v>162</v>
      </c>
      <c r="G48" s="63"/>
      <c r="H48" s="63" t="s">
        <v>171</v>
      </c>
      <c r="I48" s="63"/>
      <c r="J48" s="63" t="s">
        <v>175</v>
      </c>
      <c r="K48" s="63"/>
      <c r="L48" s="64" t="s">
        <v>190</v>
      </c>
      <c r="M48" s="12"/>
      <c r="N48" s="142"/>
    </row>
    <row r="49" spans="1:14" ht="15.75">
      <c r="A49" s="27"/>
      <c r="B49" s="28" t="s">
        <v>33</v>
      </c>
      <c r="C49" s="65"/>
      <c r="D49" s="65"/>
      <c r="E49" s="65"/>
      <c r="F49" s="65"/>
      <c r="G49" s="65"/>
      <c r="H49" s="65"/>
      <c r="I49" s="65"/>
      <c r="J49" s="65"/>
      <c r="K49" s="65"/>
      <c r="L49" s="66">
        <f>D49-F49+H49-J49</f>
        <v>0</v>
      </c>
      <c r="M49" s="28"/>
      <c r="N49" s="142"/>
    </row>
    <row r="50" spans="1:14" ht="15.75">
      <c r="A50" s="27"/>
      <c r="B50" s="28" t="s">
        <v>34</v>
      </c>
      <c r="C50" s="65"/>
      <c r="D50" s="65"/>
      <c r="E50" s="65"/>
      <c r="F50" s="65"/>
      <c r="G50" s="65"/>
      <c r="H50" s="65"/>
      <c r="I50" s="65"/>
      <c r="J50" s="65"/>
      <c r="K50" s="65"/>
      <c r="L50" s="66">
        <f>D50-F50</f>
        <v>0</v>
      </c>
      <c r="M50" s="28"/>
      <c r="N50" s="142"/>
    </row>
    <row r="51" spans="1:14" ht="15.75">
      <c r="A51" s="27"/>
      <c r="B51" s="28"/>
      <c r="C51" s="65"/>
      <c r="D51" s="65"/>
      <c r="E51" s="65"/>
      <c r="F51" s="65"/>
      <c r="G51" s="65"/>
      <c r="H51" s="65"/>
      <c r="I51" s="65"/>
      <c r="J51" s="65"/>
      <c r="K51" s="65"/>
      <c r="L51" s="66"/>
      <c r="M51" s="28"/>
      <c r="N51" s="142"/>
    </row>
    <row r="52" spans="1:14" ht="15.75">
      <c r="A52" s="27"/>
      <c r="B52" s="28" t="s">
        <v>35</v>
      </c>
      <c r="C52" s="65">
        <f>SUM(C49:C51)</f>
        <v>0</v>
      </c>
      <c r="D52" s="65">
        <f>SUM(D49:D51)</f>
        <v>0</v>
      </c>
      <c r="E52" s="65"/>
      <c r="F52" s="65">
        <f>SUM(F49:F51)</f>
        <v>0</v>
      </c>
      <c r="G52" s="65"/>
      <c r="H52" s="65">
        <f>SUM(H49:H51)</f>
        <v>0</v>
      </c>
      <c r="I52" s="65"/>
      <c r="J52" s="65">
        <f>SUM(J49:J51)</f>
        <v>0</v>
      </c>
      <c r="K52" s="65"/>
      <c r="L52" s="67">
        <f>SUM(L49:L51)</f>
        <v>0</v>
      </c>
      <c r="M52" s="28"/>
      <c r="N52" s="142"/>
    </row>
    <row r="53" spans="1:14" ht="15.75">
      <c r="A53" s="27"/>
      <c r="B53" s="28"/>
      <c r="C53" s="65"/>
      <c r="D53" s="65"/>
      <c r="E53" s="65"/>
      <c r="F53" s="65"/>
      <c r="G53" s="65"/>
      <c r="H53" s="65"/>
      <c r="I53" s="65"/>
      <c r="J53" s="65"/>
      <c r="K53" s="65"/>
      <c r="L53" s="67"/>
      <c r="M53" s="28"/>
      <c r="N53" s="142"/>
    </row>
    <row r="54" spans="1:14" ht="15.75">
      <c r="A54" s="8"/>
      <c r="B54" s="12" t="s">
        <v>36</v>
      </c>
      <c r="C54" s="68"/>
      <c r="D54" s="68"/>
      <c r="E54" s="68"/>
      <c r="F54" s="69"/>
      <c r="G54" s="68"/>
      <c r="H54" s="68"/>
      <c r="I54" s="68"/>
      <c r="J54" s="68"/>
      <c r="K54" s="68"/>
      <c r="L54" s="70"/>
      <c r="M54" s="10"/>
      <c r="N54" s="142"/>
    </row>
    <row r="55" spans="1:14" ht="15.75">
      <c r="A55" s="8"/>
      <c r="B55" s="10"/>
      <c r="C55" s="68"/>
      <c r="D55" s="68"/>
      <c r="E55" s="68"/>
      <c r="F55" s="68"/>
      <c r="G55" s="68"/>
      <c r="H55" s="68"/>
      <c r="I55" s="68"/>
      <c r="J55" s="68"/>
      <c r="K55" s="68"/>
      <c r="L55" s="70"/>
      <c r="M55" s="10"/>
      <c r="N55" s="142"/>
    </row>
    <row r="56" spans="1:14" ht="15.75">
      <c r="A56" s="27"/>
      <c r="B56" s="28" t="s">
        <v>33</v>
      </c>
      <c r="C56" s="65">
        <f>300887-C57</f>
        <v>300234</v>
      </c>
      <c r="D56" s="66">
        <v>373201</v>
      </c>
      <c r="E56" s="65"/>
      <c r="F56" s="65">
        <f>D56+H56-384237</f>
        <v>24320</v>
      </c>
      <c r="G56" s="65"/>
      <c r="H56" s="65">
        <v>35356</v>
      </c>
      <c r="I56" s="65"/>
      <c r="J56" s="65"/>
      <c r="K56" s="65"/>
      <c r="L56" s="66">
        <f>D56-F56+H56-J56</f>
        <v>384237</v>
      </c>
      <c r="M56" s="28"/>
      <c r="N56" s="142"/>
    </row>
    <row r="57" spans="1:14" ht="15.75">
      <c r="A57" s="27"/>
      <c r="B57" s="28" t="s">
        <v>34</v>
      </c>
      <c r="C57" s="65">
        <v>653</v>
      </c>
      <c r="D57" s="66">
        <v>0</v>
      </c>
      <c r="E57" s="65"/>
      <c r="F57" s="65">
        <v>158</v>
      </c>
      <c r="G57" s="65"/>
      <c r="H57" s="65">
        <v>158</v>
      </c>
      <c r="I57" s="65"/>
      <c r="J57" s="65"/>
      <c r="K57" s="65"/>
      <c r="L57" s="66">
        <f>D57-F57+H57-J57</f>
        <v>0</v>
      </c>
      <c r="M57" s="28"/>
      <c r="N57" s="142"/>
    </row>
    <row r="58" spans="1:14" ht="15.75">
      <c r="A58" s="27"/>
      <c r="B58" s="65"/>
      <c r="C58" s="65"/>
      <c r="D58" s="66"/>
      <c r="E58" s="65"/>
      <c r="F58" s="65"/>
      <c r="G58" s="65"/>
      <c r="H58" s="65"/>
      <c r="I58" s="65"/>
      <c r="J58" s="65"/>
      <c r="K58" s="65"/>
      <c r="L58" s="66"/>
      <c r="M58" s="28"/>
      <c r="N58" s="142"/>
    </row>
    <row r="59" spans="1:14" ht="15.75">
      <c r="A59" s="27"/>
      <c r="B59" s="28" t="s">
        <v>35</v>
      </c>
      <c r="C59" s="65">
        <f>SUM(C56:C58)</f>
        <v>300887</v>
      </c>
      <c r="D59" s="65">
        <v>373201</v>
      </c>
      <c r="E59" s="65"/>
      <c r="F59" s="65">
        <f>SUM(F56:F58)</f>
        <v>24478</v>
      </c>
      <c r="G59" s="65"/>
      <c r="H59" s="65">
        <f>SUM(H56:H58)</f>
        <v>35514</v>
      </c>
      <c r="I59" s="65"/>
      <c r="J59" s="65">
        <f>SUM(J56:J58)</f>
        <v>0</v>
      </c>
      <c r="K59" s="65"/>
      <c r="L59" s="65">
        <f>SUM(L56:L58)</f>
        <v>384237</v>
      </c>
      <c r="M59" s="28"/>
      <c r="N59" s="142"/>
    </row>
    <row r="60" spans="1:14" ht="15.75">
      <c r="A60" s="27"/>
      <c r="B60" s="28"/>
      <c r="C60" s="65"/>
      <c r="D60" s="67"/>
      <c r="E60" s="65"/>
      <c r="F60" s="65"/>
      <c r="G60" s="65"/>
      <c r="H60" s="65"/>
      <c r="I60" s="65"/>
      <c r="J60" s="65"/>
      <c r="K60" s="65"/>
      <c r="L60" s="67"/>
      <c r="M60" s="28"/>
      <c r="N60" s="142"/>
    </row>
    <row r="61" spans="1:14" ht="15.75">
      <c r="A61" s="27"/>
      <c r="B61" s="28" t="s">
        <v>37</v>
      </c>
      <c r="C61" s="65">
        <f>-31685-6493-1315</f>
        <v>-39493</v>
      </c>
      <c r="D61" s="65">
        <v>-38178</v>
      </c>
      <c r="E61" s="65"/>
      <c r="F61" s="65"/>
      <c r="G61" s="65"/>
      <c r="H61" s="65"/>
      <c r="I61" s="65"/>
      <c r="J61" s="65"/>
      <c r="K61" s="65"/>
      <c r="L61" s="65">
        <f>D61+F61</f>
        <v>-38178</v>
      </c>
      <c r="M61" s="28"/>
      <c r="N61" s="142"/>
    </row>
    <row r="62" spans="1:14" ht="15.75">
      <c r="A62" s="27"/>
      <c r="B62" s="28" t="s">
        <v>38</v>
      </c>
      <c r="C62" s="65">
        <v>0</v>
      </c>
      <c r="D62" s="67">
        <v>0</v>
      </c>
      <c r="E62" s="65"/>
      <c r="F62" s="65"/>
      <c r="G62" s="65"/>
      <c r="H62" s="65"/>
      <c r="I62" s="65"/>
      <c r="J62" s="65"/>
      <c r="K62" s="65"/>
      <c r="L62" s="67">
        <v>0</v>
      </c>
      <c r="M62" s="28"/>
      <c r="N62" s="142"/>
    </row>
    <row r="63" spans="1:14" ht="15.75">
      <c r="A63" s="27"/>
      <c r="B63" s="28" t="s">
        <v>39</v>
      </c>
      <c r="C63" s="65">
        <v>37429</v>
      </c>
      <c r="D63" s="67">
        <v>23119</v>
      </c>
      <c r="E63" s="65"/>
      <c r="F63" s="65">
        <f>F59</f>
        <v>24478</v>
      </c>
      <c r="G63" s="65"/>
      <c r="H63" s="65">
        <f>-H59</f>
        <v>-35514</v>
      </c>
      <c r="I63" s="65"/>
      <c r="J63" s="65"/>
      <c r="K63" s="65"/>
      <c r="L63" s="67">
        <f>J102</f>
        <v>17868</v>
      </c>
      <c r="M63" s="28"/>
      <c r="N63" s="142"/>
    </row>
    <row r="64" spans="1:14" ht="15.75">
      <c r="A64" s="27"/>
      <c r="B64" s="28" t="s">
        <v>40</v>
      </c>
      <c r="C64" s="65">
        <v>0</v>
      </c>
      <c r="D64" s="67">
        <v>-68895</v>
      </c>
      <c r="E64" s="65"/>
      <c r="F64" s="65"/>
      <c r="G64" s="65"/>
      <c r="H64" s="65">
        <v>-6867</v>
      </c>
      <c r="I64" s="65"/>
      <c r="J64" s="65"/>
      <c r="K64" s="65"/>
      <c r="L64" s="67">
        <f>H64+D64</f>
        <v>-75762</v>
      </c>
      <c r="M64" s="28"/>
      <c r="N64" s="142"/>
    </row>
    <row r="65" spans="1:14" ht="15.75">
      <c r="A65" s="27"/>
      <c r="B65" s="28" t="s">
        <v>199</v>
      </c>
      <c r="C65" s="65">
        <v>0</v>
      </c>
      <c r="D65" s="67">
        <v>-354</v>
      </c>
      <c r="E65" s="65"/>
      <c r="F65" s="65">
        <v>-13</v>
      </c>
      <c r="G65" s="65"/>
      <c r="H65" s="65"/>
      <c r="I65" s="65"/>
      <c r="J65" s="65"/>
      <c r="K65" s="65"/>
      <c r="L65" s="67">
        <f>D65+F65+H65</f>
        <v>-367</v>
      </c>
      <c r="M65" s="28"/>
      <c r="N65" s="142"/>
    </row>
    <row r="66" spans="1:14" ht="15.75">
      <c r="A66" s="27"/>
      <c r="B66" s="28" t="s">
        <v>42</v>
      </c>
      <c r="C66" s="65">
        <v>1177</v>
      </c>
      <c r="D66" s="67">
        <v>15701</v>
      </c>
      <c r="E66" s="65"/>
      <c r="F66" s="65">
        <v>1095</v>
      </c>
      <c r="G66" s="65"/>
      <c r="H66" s="72"/>
      <c r="I66" s="65"/>
      <c r="J66" s="65"/>
      <c r="K66" s="65"/>
      <c r="L66" s="67">
        <f>F66+D66</f>
        <v>16796</v>
      </c>
      <c r="M66" s="28"/>
      <c r="N66" s="142"/>
    </row>
    <row r="67" spans="1:14" ht="15.75">
      <c r="A67" s="27"/>
      <c r="B67" s="28" t="s">
        <v>82</v>
      </c>
      <c r="C67" s="65">
        <v>0</v>
      </c>
      <c r="D67" s="67">
        <v>-4594</v>
      </c>
      <c r="E67" s="65"/>
      <c r="F67" s="65"/>
      <c r="G67" s="65"/>
      <c r="H67" s="72"/>
      <c r="I67" s="65"/>
      <c r="J67" s="65"/>
      <c r="K67" s="65"/>
      <c r="L67" s="67">
        <v>-4594</v>
      </c>
      <c r="M67" s="28"/>
      <c r="N67" s="142"/>
    </row>
    <row r="68" spans="1:14" ht="15.75">
      <c r="A68" s="27"/>
      <c r="B68" s="28" t="s">
        <v>15</v>
      </c>
      <c r="C68" s="67">
        <f>SUM(C59:C66)</f>
        <v>300000</v>
      </c>
      <c r="D68" s="67">
        <f>SUM(D59:D67)</f>
        <v>300000</v>
      </c>
      <c r="E68" s="65"/>
      <c r="F68" s="65">
        <f>F63-F66-F65</f>
        <v>23396</v>
      </c>
      <c r="G68" s="65"/>
      <c r="H68" s="65"/>
      <c r="I68" s="65"/>
      <c r="J68" s="65"/>
      <c r="K68" s="65"/>
      <c r="L68" s="67">
        <f>SUM(L59:L67)</f>
        <v>300000</v>
      </c>
      <c r="M68" s="28"/>
      <c r="N68" s="142"/>
    </row>
    <row r="69" spans="1:14" ht="15.75">
      <c r="A69" s="27"/>
      <c r="B69" s="65"/>
      <c r="C69" s="65"/>
      <c r="D69" s="65"/>
      <c r="E69" s="65"/>
      <c r="F69" s="65"/>
      <c r="G69" s="65"/>
      <c r="H69" s="65"/>
      <c r="I69" s="65"/>
      <c r="J69" s="65"/>
      <c r="K69" s="65"/>
      <c r="L69" s="65"/>
      <c r="M69" s="28"/>
      <c r="N69" s="142"/>
    </row>
    <row r="70" spans="1:14" ht="15.75">
      <c r="A70" s="8"/>
      <c r="B70" s="68"/>
      <c r="C70" s="10"/>
      <c r="D70" s="10"/>
      <c r="E70" s="10"/>
      <c r="F70" s="10"/>
      <c r="G70" s="10"/>
      <c r="H70" s="10"/>
      <c r="I70" s="10"/>
      <c r="J70" s="21"/>
      <c r="K70" s="10"/>
      <c r="L70" s="21"/>
      <c r="M70" s="10"/>
      <c r="N70" s="142"/>
    </row>
    <row r="71" spans="1:14" ht="15.75">
      <c r="A71" s="8"/>
      <c r="B71" s="60" t="s">
        <v>43</v>
      </c>
      <c r="C71" s="17"/>
      <c r="D71" s="17"/>
      <c r="E71" s="17"/>
      <c r="F71" s="17"/>
      <c r="G71" s="17"/>
      <c r="H71" s="17"/>
      <c r="I71" s="20"/>
      <c r="J71" s="20" t="s">
        <v>176</v>
      </c>
      <c r="K71" s="20"/>
      <c r="L71" s="20" t="s">
        <v>191</v>
      </c>
      <c r="M71" s="17"/>
      <c r="N71" s="142"/>
    </row>
    <row r="72" spans="1:14" ht="15.75">
      <c r="A72" s="27"/>
      <c r="B72" s="28" t="s">
        <v>44</v>
      </c>
      <c r="C72" s="28"/>
      <c r="D72" s="28"/>
      <c r="E72" s="28"/>
      <c r="F72" s="28"/>
      <c r="G72" s="28"/>
      <c r="H72" s="28"/>
      <c r="I72" s="28"/>
      <c r="J72" s="65">
        <f>D63</f>
        <v>23119</v>
      </c>
      <c r="K72" s="28"/>
      <c r="L72" s="66">
        <v>0</v>
      </c>
      <c r="M72" s="28"/>
      <c r="N72" s="142"/>
    </row>
    <row r="73" spans="1:14" ht="15.75">
      <c r="A73" s="27"/>
      <c r="B73" s="28" t="s">
        <v>45</v>
      </c>
      <c r="C73" s="52"/>
      <c r="D73" s="73"/>
      <c r="E73" s="28"/>
      <c r="F73" s="28"/>
      <c r="G73" s="28"/>
      <c r="H73" s="28"/>
      <c r="I73" s="28"/>
      <c r="J73" s="65">
        <f>F68-F57</f>
        <v>23238</v>
      </c>
      <c r="K73" s="28"/>
      <c r="L73" s="66"/>
      <c r="M73" s="28"/>
      <c r="N73" s="142"/>
    </row>
    <row r="74" spans="1:14" ht="15.75">
      <c r="A74" s="27"/>
      <c r="B74" s="28" t="s">
        <v>46</v>
      </c>
      <c r="C74" s="28"/>
      <c r="D74" s="28"/>
      <c r="E74" s="28"/>
      <c r="F74" s="28"/>
      <c r="G74" s="28"/>
      <c r="H74" s="28"/>
      <c r="I74" s="28"/>
      <c r="J74" s="65"/>
      <c r="K74" s="28"/>
      <c r="L74" s="66">
        <f>12466+44+550-1019+J77</f>
        <v>12199</v>
      </c>
      <c r="M74" s="28"/>
      <c r="N74" s="142"/>
    </row>
    <row r="75" spans="1:14" ht="15.75">
      <c r="A75" s="27"/>
      <c r="B75" s="28" t="s">
        <v>47</v>
      </c>
      <c r="C75" s="28"/>
      <c r="D75" s="28"/>
      <c r="E75" s="28"/>
      <c r="F75" s="28"/>
      <c r="G75" s="28"/>
      <c r="H75" s="28"/>
      <c r="I75" s="28"/>
      <c r="J75" s="65"/>
      <c r="K75" s="28"/>
      <c r="L75" s="66">
        <v>1021</v>
      </c>
      <c r="M75" s="28"/>
      <c r="N75" s="142"/>
    </row>
    <row r="76" spans="1:14" ht="15.75">
      <c r="A76" s="27"/>
      <c r="B76" s="28" t="s">
        <v>48</v>
      </c>
      <c r="C76" s="28"/>
      <c r="D76" s="28"/>
      <c r="E76" s="28"/>
      <c r="F76" s="28"/>
      <c r="G76" s="28"/>
      <c r="H76" s="28"/>
      <c r="I76" s="28"/>
      <c r="J76" s="65">
        <f>SUM(J72:J75)</f>
        <v>46357</v>
      </c>
      <c r="K76" s="28"/>
      <c r="L76" s="67">
        <f>SUM(L72:L75)</f>
        <v>13220</v>
      </c>
      <c r="M76" s="28"/>
      <c r="N76" s="142"/>
    </row>
    <row r="77" spans="1:14" ht="15.75">
      <c r="A77" s="27"/>
      <c r="B77" s="28" t="s">
        <v>201</v>
      </c>
      <c r="C77" s="28"/>
      <c r="D77" s="28"/>
      <c r="E77" s="28"/>
      <c r="F77" s="28"/>
      <c r="G77" s="28"/>
      <c r="H77" s="28"/>
      <c r="I77" s="28"/>
      <c r="J77" s="65">
        <f>F57-F61</f>
        <v>158</v>
      </c>
      <c r="K77" s="28"/>
      <c r="L77" s="66">
        <f>-J77</f>
        <v>-158</v>
      </c>
      <c r="M77" s="28"/>
      <c r="N77" s="142"/>
    </row>
    <row r="78" spans="1:14" ht="15.75">
      <c r="A78" s="27"/>
      <c r="B78" s="28" t="s">
        <v>50</v>
      </c>
      <c r="C78" s="28"/>
      <c r="D78" s="28"/>
      <c r="E78" s="28"/>
      <c r="F78" s="28"/>
      <c r="G78" s="28"/>
      <c r="H78" s="28"/>
      <c r="I78" s="28"/>
      <c r="J78" s="65">
        <f>J76+J77</f>
        <v>46515</v>
      </c>
      <c r="K78" s="28"/>
      <c r="L78" s="67">
        <f>L76+L77</f>
        <v>13062</v>
      </c>
      <c r="M78" s="28"/>
      <c r="N78" s="142"/>
    </row>
    <row r="79" spans="1:14" ht="15.75">
      <c r="A79" s="27"/>
      <c r="B79" s="74" t="s">
        <v>51</v>
      </c>
      <c r="C79" s="75"/>
      <c r="D79" s="28"/>
      <c r="E79" s="28"/>
      <c r="F79" s="28"/>
      <c r="G79" s="28"/>
      <c r="H79" s="28"/>
      <c r="I79" s="28"/>
      <c r="J79" s="65"/>
      <c r="K79" s="28"/>
      <c r="L79" s="66"/>
      <c r="M79" s="28"/>
      <c r="N79" s="142"/>
    </row>
    <row r="80" spans="1:14" ht="15.75">
      <c r="A80" s="27">
        <v>1</v>
      </c>
      <c r="B80" s="28" t="s">
        <v>52</v>
      </c>
      <c r="C80" s="28"/>
      <c r="D80" s="28"/>
      <c r="E80" s="28"/>
      <c r="F80" s="28"/>
      <c r="G80" s="28"/>
      <c r="H80" s="28"/>
      <c r="I80" s="28"/>
      <c r="J80" s="28"/>
      <c r="K80" s="28"/>
      <c r="L80" s="66">
        <v>0</v>
      </c>
      <c r="M80" s="28"/>
      <c r="N80" s="142"/>
    </row>
    <row r="81" spans="1:14" ht="15.75">
      <c r="A81" s="27">
        <v>2</v>
      </c>
      <c r="B81" s="28" t="s">
        <v>53</v>
      </c>
      <c r="C81" s="28"/>
      <c r="D81" s="28"/>
      <c r="E81" s="28"/>
      <c r="F81" s="28"/>
      <c r="G81" s="28"/>
      <c r="H81" s="28"/>
      <c r="I81" s="28"/>
      <c r="J81" s="28"/>
      <c r="K81" s="28"/>
      <c r="L81" s="66">
        <v>-5</v>
      </c>
      <c r="M81" s="28"/>
      <c r="N81" s="142"/>
    </row>
    <row r="82" spans="1:14" ht="15.75">
      <c r="A82" s="27">
        <v>3</v>
      </c>
      <c r="B82" s="28" t="s">
        <v>54</v>
      </c>
      <c r="C82" s="28"/>
      <c r="D82" s="28"/>
      <c r="E82" s="28"/>
      <c r="F82" s="28"/>
      <c r="G82" s="28"/>
      <c r="H82" s="28"/>
      <c r="I82" s="28"/>
      <c r="J82" s="28"/>
      <c r="K82" s="28"/>
      <c r="L82" s="66">
        <v>-1043</v>
      </c>
      <c r="M82" s="28"/>
      <c r="N82" s="142"/>
    </row>
    <row r="83" spans="1:14" ht="15.75">
      <c r="A83" s="27">
        <v>4</v>
      </c>
      <c r="B83" s="28" t="s">
        <v>55</v>
      </c>
      <c r="C83" s="28"/>
      <c r="D83" s="28"/>
      <c r="E83" s="28"/>
      <c r="F83" s="28"/>
      <c r="G83" s="28"/>
      <c r="H83" s="28"/>
      <c r="I83" s="28"/>
      <c r="J83" s="28"/>
      <c r="K83" s="28"/>
      <c r="L83" s="66">
        <v>-234</v>
      </c>
      <c r="M83" s="28"/>
      <c r="N83" s="142"/>
    </row>
    <row r="84" spans="1:14" ht="15.75">
      <c r="A84" s="27">
        <v>5</v>
      </c>
      <c r="B84" s="28" t="s">
        <v>56</v>
      </c>
      <c r="C84" s="28"/>
      <c r="D84" s="28"/>
      <c r="E84" s="28"/>
      <c r="F84" s="28"/>
      <c r="G84" s="28"/>
      <c r="H84" s="28"/>
      <c r="I84" s="28"/>
      <c r="J84" s="28"/>
      <c r="K84" s="28"/>
      <c r="L84" s="66">
        <v>-3330</v>
      </c>
      <c r="M84" s="28"/>
      <c r="N84" s="142"/>
    </row>
    <row r="85" spans="1:14" ht="15.75">
      <c r="A85" s="27">
        <v>6</v>
      </c>
      <c r="B85" s="28" t="s">
        <v>57</v>
      </c>
      <c r="C85" s="28"/>
      <c r="D85" s="28"/>
      <c r="E85" s="28"/>
      <c r="F85" s="28"/>
      <c r="G85" s="28"/>
      <c r="H85" s="28"/>
      <c r="I85" s="28"/>
      <c r="J85" s="28"/>
      <c r="K85" s="28"/>
      <c r="L85" s="66">
        <v>-40</v>
      </c>
      <c r="M85" s="28"/>
      <c r="N85" s="142"/>
    </row>
    <row r="86" spans="1:14" ht="15.75">
      <c r="A86" s="27">
        <v>7</v>
      </c>
      <c r="B86" s="28" t="s">
        <v>58</v>
      </c>
      <c r="C86" s="28"/>
      <c r="D86" s="28"/>
      <c r="E86" s="28"/>
      <c r="F86" s="28"/>
      <c r="G86" s="28"/>
      <c r="H86" s="28"/>
      <c r="I86" s="28"/>
      <c r="J86" s="28"/>
      <c r="K86" s="28"/>
      <c r="L86" s="66">
        <v>-1171</v>
      </c>
      <c r="M86" s="28"/>
      <c r="N86" s="142"/>
    </row>
    <row r="87" spans="1:14" ht="15.75">
      <c r="A87" s="27">
        <v>8</v>
      </c>
      <c r="B87" s="28" t="s">
        <v>59</v>
      </c>
      <c r="C87" s="28"/>
      <c r="D87" s="28"/>
      <c r="E87" s="28"/>
      <c r="F87" s="28"/>
      <c r="G87" s="28"/>
      <c r="H87" s="28"/>
      <c r="I87" s="28"/>
      <c r="J87" s="28"/>
      <c r="K87" s="28"/>
      <c r="L87" s="66">
        <v>-372</v>
      </c>
      <c r="M87" s="28"/>
      <c r="N87" s="142"/>
    </row>
    <row r="88" spans="1:14" ht="15.75">
      <c r="A88" s="27">
        <v>9</v>
      </c>
      <c r="B88" s="28" t="s">
        <v>60</v>
      </c>
      <c r="C88" s="28"/>
      <c r="D88" s="28"/>
      <c r="E88" s="28"/>
      <c r="F88" s="28"/>
      <c r="G88" s="28"/>
      <c r="H88" s="28"/>
      <c r="I88" s="28"/>
      <c r="J88" s="28"/>
      <c r="K88" s="28"/>
      <c r="L88" s="66">
        <v>0</v>
      </c>
      <c r="M88" s="28"/>
      <c r="N88" s="142"/>
    </row>
    <row r="89" spans="1:14" ht="15.75">
      <c r="A89" s="27">
        <v>10</v>
      </c>
      <c r="B89" s="28" t="s">
        <v>61</v>
      </c>
      <c r="C89" s="28"/>
      <c r="D89" s="28"/>
      <c r="E89" s="28"/>
      <c r="F89" s="28"/>
      <c r="G89" s="28"/>
      <c r="H89" s="28"/>
      <c r="I89" s="28"/>
      <c r="J89" s="28"/>
      <c r="K89" s="28"/>
      <c r="L89" s="66">
        <v>0</v>
      </c>
      <c r="M89" s="28"/>
      <c r="N89" s="142"/>
    </row>
    <row r="90" spans="1:14" ht="15.75">
      <c r="A90" s="27">
        <v>11</v>
      </c>
      <c r="B90" s="28" t="s">
        <v>62</v>
      </c>
      <c r="C90" s="28"/>
      <c r="D90" s="28"/>
      <c r="E90" s="28"/>
      <c r="F90" s="28"/>
      <c r="G90" s="28"/>
      <c r="H90" s="28"/>
      <c r="I90" s="28"/>
      <c r="J90" s="65">
        <f>-L90</f>
        <v>6867</v>
      </c>
      <c r="K90" s="28"/>
      <c r="L90" s="66">
        <f>L64-D64</f>
        <v>-6867</v>
      </c>
      <c r="M90" s="28"/>
      <c r="N90" s="142"/>
    </row>
    <row r="91" spans="1:14" ht="15.75">
      <c r="A91" s="27">
        <v>12</v>
      </c>
      <c r="B91" s="28" t="s">
        <v>38</v>
      </c>
      <c r="C91" s="28"/>
      <c r="D91" s="28"/>
      <c r="E91" s="28"/>
      <c r="F91" s="28"/>
      <c r="G91" s="28"/>
      <c r="H91" s="28"/>
      <c r="I91" s="28"/>
      <c r="J91" s="28"/>
      <c r="K91" s="28"/>
      <c r="L91" s="66">
        <v>0</v>
      </c>
      <c r="M91" s="28"/>
      <c r="N91" s="142"/>
    </row>
    <row r="92" spans="1:14" ht="15.75">
      <c r="A92" s="27">
        <v>13</v>
      </c>
      <c r="B92" s="28" t="s">
        <v>200</v>
      </c>
      <c r="C92" s="28"/>
      <c r="D92" s="28"/>
      <c r="E92" s="28"/>
      <c r="F92" s="28"/>
      <c r="G92" s="28"/>
      <c r="H92" s="28"/>
      <c r="I92" s="28"/>
      <c r="J92" s="28"/>
      <c r="K92" s="28"/>
      <c r="L92" s="66">
        <f>SUM(L78:L90)</f>
        <v>0</v>
      </c>
      <c r="M92" s="28"/>
      <c r="N92" s="142"/>
    </row>
    <row r="93" spans="1:14" ht="15.75">
      <c r="A93" s="27"/>
      <c r="B93" s="74" t="s">
        <v>64</v>
      </c>
      <c r="C93" s="75"/>
      <c r="D93" s="28"/>
      <c r="E93" s="28"/>
      <c r="F93" s="28"/>
      <c r="G93" s="28"/>
      <c r="H93" s="28"/>
      <c r="I93" s="28"/>
      <c r="J93" s="28"/>
      <c r="K93" s="28"/>
      <c r="L93" s="76"/>
      <c r="M93" s="28"/>
      <c r="N93" s="142"/>
    </row>
    <row r="94" spans="1:14" ht="15.75">
      <c r="A94" s="77"/>
      <c r="B94" s="28" t="s">
        <v>65</v>
      </c>
      <c r="C94" s="75"/>
      <c r="D94" s="28"/>
      <c r="E94" s="28"/>
      <c r="F94" s="28"/>
      <c r="G94" s="28"/>
      <c r="H94" s="28"/>
      <c r="I94" s="28"/>
      <c r="J94" s="65">
        <f>-H59</f>
        <v>-35514</v>
      </c>
      <c r="K94" s="28"/>
      <c r="L94" s="76"/>
      <c r="M94" s="28"/>
      <c r="N94" s="142"/>
    </row>
    <row r="95" spans="1:14" ht="15.75">
      <c r="A95" s="27"/>
      <c r="B95" s="28" t="s">
        <v>66</v>
      </c>
      <c r="C95" s="75"/>
      <c r="D95" s="28"/>
      <c r="E95" s="28"/>
      <c r="F95" s="28"/>
      <c r="G95" s="28"/>
      <c r="H95" s="28"/>
      <c r="I95" s="28"/>
      <c r="J95" s="65">
        <v>0</v>
      </c>
      <c r="K95" s="65"/>
      <c r="L95" s="66"/>
      <c r="M95" s="28"/>
      <c r="N95" s="142"/>
    </row>
    <row r="96" spans="1:14" ht="15.75">
      <c r="A96" s="27"/>
      <c r="B96" s="28" t="s">
        <v>67</v>
      </c>
      <c r="C96" s="28"/>
      <c r="D96" s="28"/>
      <c r="E96" s="28"/>
      <c r="F96" s="28"/>
      <c r="G96" s="28"/>
      <c r="H96" s="28"/>
      <c r="I96" s="28"/>
      <c r="J96" s="65">
        <v>0</v>
      </c>
      <c r="K96" s="65"/>
      <c r="L96" s="66"/>
      <c r="M96" s="28"/>
      <c r="N96" s="142"/>
    </row>
    <row r="97" spans="1:14" ht="15.75">
      <c r="A97" s="27"/>
      <c r="B97" s="28" t="s">
        <v>68</v>
      </c>
      <c r="C97" s="28"/>
      <c r="D97" s="28"/>
      <c r="E97" s="28"/>
      <c r="F97" s="28"/>
      <c r="G97" s="28"/>
      <c r="H97" s="28"/>
      <c r="I97" s="28"/>
      <c r="J97" s="65">
        <v>0</v>
      </c>
      <c r="K97" s="65"/>
      <c r="L97" s="66"/>
      <c r="M97" s="28"/>
      <c r="N97" s="142"/>
    </row>
    <row r="98" spans="1:14" ht="15.75">
      <c r="A98" s="27"/>
      <c r="B98" s="28" t="s">
        <v>69</v>
      </c>
      <c r="C98" s="28"/>
      <c r="D98" s="28"/>
      <c r="E98" s="28"/>
      <c r="F98" s="28"/>
      <c r="G98" s="28"/>
      <c r="H98" s="28"/>
      <c r="I98" s="28"/>
      <c r="J98" s="65">
        <v>0</v>
      </c>
      <c r="K98" s="65"/>
      <c r="L98" s="66"/>
      <c r="M98" s="28"/>
      <c r="N98" s="142"/>
    </row>
    <row r="99" spans="1:14" ht="15.75">
      <c r="A99" s="27"/>
      <c r="B99" s="28" t="s">
        <v>70</v>
      </c>
      <c r="C99" s="28"/>
      <c r="D99" s="28"/>
      <c r="E99" s="28"/>
      <c r="F99" s="28"/>
      <c r="G99" s="28"/>
      <c r="H99" s="28"/>
      <c r="I99" s="28"/>
      <c r="J99" s="65">
        <v>0</v>
      </c>
      <c r="K99" s="65"/>
      <c r="L99" s="66"/>
      <c r="M99" s="28"/>
      <c r="N99" s="142"/>
    </row>
    <row r="100" spans="1:14" ht="15.75">
      <c r="A100" s="27"/>
      <c r="B100" s="28" t="s">
        <v>71</v>
      </c>
      <c r="C100" s="28"/>
      <c r="D100" s="28"/>
      <c r="E100" s="28"/>
      <c r="F100" s="28"/>
      <c r="G100" s="28"/>
      <c r="H100" s="28"/>
      <c r="I100" s="28"/>
      <c r="J100" s="65">
        <v>0</v>
      </c>
      <c r="K100" s="65"/>
      <c r="L100" s="66"/>
      <c r="M100" s="28"/>
      <c r="N100" s="142"/>
    </row>
    <row r="101" spans="1:14" ht="15.75">
      <c r="A101" s="27"/>
      <c r="B101" s="28" t="s">
        <v>72</v>
      </c>
      <c r="C101" s="28"/>
      <c r="D101" s="28"/>
      <c r="E101" s="28"/>
      <c r="F101" s="28"/>
      <c r="G101" s="28"/>
      <c r="H101" s="28"/>
      <c r="I101" s="28"/>
      <c r="J101" s="65">
        <f>SUM(J94:J100)</f>
        <v>-35514</v>
      </c>
      <c r="K101" s="65"/>
      <c r="L101" s="65">
        <f>SUM(L79:L91)</f>
        <v>-13062</v>
      </c>
      <c r="M101" s="28"/>
      <c r="N101" s="142"/>
    </row>
    <row r="102" spans="1:14" ht="15.75">
      <c r="A102" s="27"/>
      <c r="B102" s="28" t="s">
        <v>73</v>
      </c>
      <c r="C102" s="28"/>
      <c r="D102" s="28"/>
      <c r="E102" s="28"/>
      <c r="F102" s="28"/>
      <c r="G102" s="28"/>
      <c r="H102" s="28"/>
      <c r="I102" s="28"/>
      <c r="J102" s="65">
        <f>SUM(J78:J94)</f>
        <v>17868</v>
      </c>
      <c r="K102" s="65"/>
      <c r="L102" s="65">
        <f>L78+L101</f>
        <v>0</v>
      </c>
      <c r="M102" s="28"/>
      <c r="N102" s="142"/>
    </row>
    <row r="103" spans="1:14" ht="15.75">
      <c r="A103" s="27"/>
      <c r="B103" s="28"/>
      <c r="C103" s="28"/>
      <c r="D103" s="28"/>
      <c r="E103" s="28"/>
      <c r="F103" s="28"/>
      <c r="G103" s="28"/>
      <c r="H103" s="28"/>
      <c r="I103" s="28"/>
      <c r="J103" s="65"/>
      <c r="K103" s="65"/>
      <c r="L103" s="65"/>
      <c r="M103" s="28"/>
      <c r="N103" s="142"/>
    </row>
    <row r="104" spans="1:14" ht="15.75">
      <c r="A104" s="8"/>
      <c r="B104" s="15"/>
      <c r="C104" s="10"/>
      <c r="D104" s="10"/>
      <c r="E104" s="10"/>
      <c r="F104" s="10"/>
      <c r="G104" s="10"/>
      <c r="H104" s="10"/>
      <c r="I104" s="10"/>
      <c r="J104" s="68"/>
      <c r="K104" s="68"/>
      <c r="L104" s="68"/>
      <c r="M104" s="10"/>
      <c r="N104" s="142"/>
    </row>
    <row r="105" spans="1:14" ht="15.75">
      <c r="A105" s="2"/>
      <c r="B105" s="5"/>
      <c r="C105" s="5"/>
      <c r="D105" s="5"/>
      <c r="E105" s="5"/>
      <c r="F105" s="5"/>
      <c r="G105" s="5"/>
      <c r="H105" s="5"/>
      <c r="I105" s="5"/>
      <c r="J105" s="78"/>
      <c r="K105" s="78"/>
      <c r="L105" s="78"/>
      <c r="M105" s="5"/>
      <c r="N105" s="142"/>
    </row>
    <row r="106" spans="1:14" ht="15.75">
      <c r="A106" s="8"/>
      <c r="B106" s="10"/>
      <c r="C106" s="10"/>
      <c r="D106" s="10"/>
      <c r="E106" s="10"/>
      <c r="F106" s="10"/>
      <c r="G106" s="10"/>
      <c r="H106" s="10"/>
      <c r="I106" s="10"/>
      <c r="J106" s="10"/>
      <c r="K106" s="10"/>
      <c r="L106" s="61"/>
      <c r="M106" s="10"/>
      <c r="N106" s="142"/>
    </row>
    <row r="107" spans="1:14" ht="15.75">
      <c r="A107" s="79"/>
      <c r="B107" s="80"/>
      <c r="C107" s="80"/>
      <c r="D107" s="80"/>
      <c r="E107" s="80"/>
      <c r="F107" s="80"/>
      <c r="G107" s="80"/>
      <c r="H107" s="80"/>
      <c r="I107" s="80"/>
      <c r="J107" s="80"/>
      <c r="K107" s="80"/>
      <c r="L107" s="81"/>
      <c r="M107" s="80"/>
      <c r="N107" s="142"/>
    </row>
    <row r="108" spans="1:14" ht="15.75">
      <c r="A108" s="79"/>
      <c r="B108" s="82" t="s">
        <v>74</v>
      </c>
      <c r="C108" s="80"/>
      <c r="D108" s="80"/>
      <c r="E108" s="80"/>
      <c r="F108" s="80"/>
      <c r="G108" s="80"/>
      <c r="H108" s="80"/>
      <c r="I108" s="80"/>
      <c r="J108" s="80"/>
      <c r="K108" s="80"/>
      <c r="L108" s="81"/>
      <c r="M108" s="83"/>
      <c r="N108" s="142"/>
    </row>
    <row r="109" spans="1:14" ht="15.75">
      <c r="A109" s="79"/>
      <c r="B109" s="80"/>
      <c r="C109" s="80"/>
      <c r="D109" s="80"/>
      <c r="E109" s="80"/>
      <c r="F109" s="80"/>
      <c r="G109" s="80"/>
      <c r="H109" s="80"/>
      <c r="I109" s="80"/>
      <c r="J109" s="80"/>
      <c r="K109" s="80"/>
      <c r="L109" s="81"/>
      <c r="M109" s="80"/>
      <c r="N109" s="142"/>
    </row>
    <row r="110" spans="1:14" ht="15.75">
      <c r="A110" s="8"/>
      <c r="B110" s="84" t="s">
        <v>75</v>
      </c>
      <c r="C110" s="16"/>
      <c r="D110" s="10"/>
      <c r="E110" s="10"/>
      <c r="F110" s="10"/>
      <c r="G110" s="10"/>
      <c r="H110" s="10"/>
      <c r="I110" s="10"/>
      <c r="J110" s="10"/>
      <c r="K110" s="10"/>
      <c r="L110" s="61"/>
      <c r="M110" s="10"/>
      <c r="N110" s="142"/>
    </row>
    <row r="111" spans="1:14" ht="15.75">
      <c r="A111" s="27"/>
      <c r="B111" s="28" t="s">
        <v>76</v>
      </c>
      <c r="C111" s="28"/>
      <c r="D111" s="28"/>
      <c r="E111" s="28"/>
      <c r="F111" s="28"/>
      <c r="G111" s="28"/>
      <c r="H111" s="28"/>
      <c r="I111" s="28"/>
      <c r="J111" s="28"/>
      <c r="K111" s="28"/>
      <c r="L111" s="66">
        <v>7124</v>
      </c>
      <c r="M111" s="28"/>
      <c r="N111" s="142"/>
    </row>
    <row r="112" spans="1:14" ht="15.75">
      <c r="A112" s="27"/>
      <c r="B112" s="28" t="s">
        <v>77</v>
      </c>
      <c r="C112" s="28"/>
      <c r="D112" s="28"/>
      <c r="E112" s="28"/>
      <c r="F112" s="28"/>
      <c r="G112" s="28"/>
      <c r="H112" s="28"/>
      <c r="I112" s="28"/>
      <c r="J112" s="28"/>
      <c r="K112" s="28"/>
      <c r="L112" s="66">
        <v>7124</v>
      </c>
      <c r="M112" s="28"/>
      <c r="N112" s="142"/>
    </row>
    <row r="113" spans="1:14" ht="15.75">
      <c r="A113" s="27"/>
      <c r="B113" s="28" t="s">
        <v>78</v>
      </c>
      <c r="C113" s="28"/>
      <c r="D113" s="28"/>
      <c r="E113" s="28"/>
      <c r="F113" s="28"/>
      <c r="G113" s="28"/>
      <c r="H113" s="28"/>
      <c r="I113" s="28"/>
      <c r="J113" s="28"/>
      <c r="K113" s="28"/>
      <c r="L113" s="66">
        <v>0</v>
      </c>
      <c r="M113" s="28"/>
      <c r="N113" s="142"/>
    </row>
    <row r="114" spans="1:14" ht="15.75">
      <c r="A114" s="27"/>
      <c r="B114" s="28" t="s">
        <v>79</v>
      </c>
      <c r="C114" s="28"/>
      <c r="D114" s="28"/>
      <c r="E114" s="28"/>
      <c r="F114" s="28"/>
      <c r="G114" s="28"/>
      <c r="H114" s="28"/>
      <c r="I114" s="28"/>
      <c r="J114" s="28"/>
      <c r="K114" s="28"/>
      <c r="L114" s="66">
        <v>0</v>
      </c>
      <c r="M114" s="28"/>
      <c r="N114" s="142"/>
    </row>
    <row r="115" spans="1:14" ht="15.75">
      <c r="A115" s="27"/>
      <c r="B115" s="28" t="s">
        <v>80</v>
      </c>
      <c r="C115" s="28"/>
      <c r="D115" s="28"/>
      <c r="E115" s="28"/>
      <c r="F115" s="28"/>
      <c r="G115" s="28"/>
      <c r="H115" s="28"/>
      <c r="I115" s="28"/>
      <c r="J115" s="28"/>
      <c r="K115" s="28"/>
      <c r="L115" s="66">
        <v>0</v>
      </c>
      <c r="M115" s="28"/>
      <c r="N115" s="142"/>
    </row>
    <row r="116" spans="1:14" ht="15.75">
      <c r="A116" s="27"/>
      <c r="B116" s="28" t="s">
        <v>56</v>
      </c>
      <c r="C116" s="28"/>
      <c r="D116" s="28"/>
      <c r="E116" s="28"/>
      <c r="F116" s="28"/>
      <c r="G116" s="28"/>
      <c r="H116" s="28"/>
      <c r="I116" s="28"/>
      <c r="J116" s="28"/>
      <c r="K116" s="28"/>
      <c r="L116" s="66">
        <v>0</v>
      </c>
      <c r="M116" s="28"/>
      <c r="N116" s="142"/>
    </row>
    <row r="117" spans="1:14" ht="15.75">
      <c r="A117" s="27"/>
      <c r="B117" s="28" t="s">
        <v>58</v>
      </c>
      <c r="C117" s="28"/>
      <c r="D117" s="28"/>
      <c r="E117" s="28"/>
      <c r="F117" s="28"/>
      <c r="G117" s="28"/>
      <c r="H117" s="28"/>
      <c r="I117" s="28"/>
      <c r="J117" s="28"/>
      <c r="K117" s="28"/>
      <c r="L117" s="66">
        <v>0</v>
      </c>
      <c r="M117" s="28"/>
      <c r="N117" s="142"/>
    </row>
    <row r="118" spans="1:14" ht="15.75">
      <c r="A118" s="27"/>
      <c r="B118" s="28" t="s">
        <v>59</v>
      </c>
      <c r="C118" s="28"/>
      <c r="D118" s="28"/>
      <c r="E118" s="28"/>
      <c r="F118" s="28"/>
      <c r="G118" s="28"/>
      <c r="H118" s="28"/>
      <c r="I118" s="28"/>
      <c r="J118" s="28"/>
      <c r="K118" s="28"/>
      <c r="L118" s="66">
        <v>0</v>
      </c>
      <c r="M118" s="28"/>
      <c r="N118" s="142"/>
    </row>
    <row r="119" spans="1:14" ht="15.75">
      <c r="A119" s="27"/>
      <c r="B119" s="28" t="s">
        <v>81</v>
      </c>
      <c r="C119" s="28"/>
      <c r="D119" s="28"/>
      <c r="E119" s="28"/>
      <c r="F119" s="28"/>
      <c r="G119" s="28"/>
      <c r="H119" s="28"/>
      <c r="I119" s="28"/>
      <c r="J119" s="28"/>
      <c r="K119" s="28"/>
      <c r="L119" s="66">
        <f>L112-L114</f>
        <v>7124</v>
      </c>
      <c r="M119" s="28"/>
      <c r="N119" s="142"/>
    </row>
    <row r="120" spans="1:14" ht="15.75">
      <c r="A120" s="27"/>
      <c r="B120" s="28"/>
      <c r="C120" s="28"/>
      <c r="D120" s="28"/>
      <c r="E120" s="28"/>
      <c r="F120" s="28"/>
      <c r="G120" s="28"/>
      <c r="H120" s="28"/>
      <c r="I120" s="28"/>
      <c r="J120" s="28"/>
      <c r="K120" s="28"/>
      <c r="L120" s="85"/>
      <c r="M120" s="28"/>
      <c r="N120" s="142"/>
    </row>
    <row r="121" spans="1:14" ht="15.75">
      <c r="A121" s="8"/>
      <c r="B121" s="84" t="s">
        <v>82</v>
      </c>
      <c r="C121" s="10"/>
      <c r="D121" s="10"/>
      <c r="E121" s="10"/>
      <c r="F121" s="10"/>
      <c r="G121" s="10"/>
      <c r="H121" s="10"/>
      <c r="I121" s="10"/>
      <c r="J121" s="10"/>
      <c r="K121" s="10"/>
      <c r="L121" s="61"/>
      <c r="M121" s="10"/>
      <c r="N121" s="142"/>
    </row>
    <row r="122" spans="1:14" ht="15.75">
      <c r="A122" s="27"/>
      <c r="B122" s="28" t="s">
        <v>83</v>
      </c>
      <c r="C122" s="86"/>
      <c r="D122" s="28"/>
      <c r="E122" s="28"/>
      <c r="F122" s="28"/>
      <c r="G122" s="28"/>
      <c r="H122" s="28"/>
      <c r="I122" s="28"/>
      <c r="J122" s="28"/>
      <c r="K122" s="28"/>
      <c r="L122" s="66">
        <f>4594213.13/1000</f>
        <v>4594.21313</v>
      </c>
      <c r="M122" s="28"/>
      <c r="N122" s="142"/>
    </row>
    <row r="123" spans="1:14" ht="15.75">
      <c r="A123" s="27"/>
      <c r="B123" s="28" t="s">
        <v>84</v>
      </c>
      <c r="C123" s="28"/>
      <c r="D123" s="28"/>
      <c r="E123" s="28"/>
      <c r="F123" s="28"/>
      <c r="G123" s="28"/>
      <c r="H123" s="28"/>
      <c r="I123" s="28"/>
      <c r="J123" s="28"/>
      <c r="K123" s="28"/>
      <c r="L123" s="66">
        <v>4594</v>
      </c>
      <c r="M123" s="28"/>
      <c r="N123" s="142"/>
    </row>
    <row r="124" spans="1:14" ht="15.75">
      <c r="A124" s="27"/>
      <c r="B124" s="28" t="s">
        <v>85</v>
      </c>
      <c r="C124" s="28"/>
      <c r="D124" s="28"/>
      <c r="E124" s="28"/>
      <c r="F124" s="28"/>
      <c r="G124" s="28"/>
      <c r="H124" s="28"/>
      <c r="I124" s="28"/>
      <c r="J124" s="28"/>
      <c r="K124" s="28"/>
      <c r="L124" s="66">
        <v>0</v>
      </c>
      <c r="M124" s="28"/>
      <c r="N124" s="142"/>
    </row>
    <row r="125" spans="1:14" ht="15.75">
      <c r="A125" s="27"/>
      <c r="B125" s="28" t="s">
        <v>86</v>
      </c>
      <c r="C125" s="28"/>
      <c r="D125" s="28"/>
      <c r="E125" s="28"/>
      <c r="F125" s="28"/>
      <c r="G125" s="28"/>
      <c r="H125" s="28"/>
      <c r="I125" s="28"/>
      <c r="J125" s="28"/>
      <c r="K125" s="28"/>
      <c r="L125" s="66">
        <f>L122-L123-L124</f>
        <v>0.21313000000009197</v>
      </c>
      <c r="M125" s="28"/>
      <c r="N125" s="142"/>
    </row>
    <row r="126" spans="1:14" ht="15.75">
      <c r="A126" s="27"/>
      <c r="B126" s="28"/>
      <c r="C126" s="28"/>
      <c r="D126" s="28"/>
      <c r="E126" s="28"/>
      <c r="F126" s="28"/>
      <c r="G126" s="28"/>
      <c r="H126" s="28"/>
      <c r="I126" s="28"/>
      <c r="J126" s="28"/>
      <c r="K126" s="28"/>
      <c r="L126" s="87"/>
      <c r="M126" s="28"/>
      <c r="N126" s="142"/>
    </row>
    <row r="127" spans="1:14" ht="15.75">
      <c r="A127" s="8"/>
      <c r="B127" s="84" t="s">
        <v>87</v>
      </c>
      <c r="C127" s="16"/>
      <c r="D127" s="10"/>
      <c r="E127" s="10"/>
      <c r="F127" s="10"/>
      <c r="G127" s="10"/>
      <c r="H127" s="10"/>
      <c r="I127" s="10"/>
      <c r="J127" s="10"/>
      <c r="K127" s="10"/>
      <c r="L127" s="88"/>
      <c r="M127" s="10"/>
      <c r="N127" s="142"/>
    </row>
    <row r="128" spans="1:14" ht="15.75">
      <c r="A128" s="8"/>
      <c r="B128" s="16"/>
      <c r="C128" s="16"/>
      <c r="D128" s="10"/>
      <c r="E128" s="10"/>
      <c r="F128" s="10"/>
      <c r="G128" s="10"/>
      <c r="H128" s="10"/>
      <c r="I128" s="10"/>
      <c r="J128" s="10"/>
      <c r="K128" s="10"/>
      <c r="L128" s="88"/>
      <c r="M128" s="10"/>
      <c r="N128" s="142"/>
    </row>
    <row r="129" spans="1:14" ht="15.75">
      <c r="A129" s="27"/>
      <c r="B129" s="28" t="s">
        <v>88</v>
      </c>
      <c r="C129" s="28"/>
      <c r="D129" s="28"/>
      <c r="E129" s="28"/>
      <c r="F129" s="28"/>
      <c r="G129" s="28"/>
      <c r="H129" s="28"/>
      <c r="I129" s="28"/>
      <c r="J129" s="28"/>
      <c r="K129" s="28"/>
      <c r="L129" s="66">
        <v>107074</v>
      </c>
      <c r="M129" s="28"/>
      <c r="N129" s="142"/>
    </row>
    <row r="130" spans="1:14" ht="15.75">
      <c r="A130" s="27"/>
      <c r="B130" s="28" t="s">
        <v>89</v>
      </c>
      <c r="C130" s="28"/>
      <c r="D130" s="28"/>
      <c r="E130" s="28"/>
      <c r="F130" s="28"/>
      <c r="G130" s="28"/>
      <c r="H130" s="28"/>
      <c r="I130" s="28"/>
      <c r="J130" s="28"/>
      <c r="K130" s="28"/>
      <c r="L130" s="66">
        <f>-L90</f>
        <v>6867</v>
      </c>
      <c r="M130" s="28"/>
      <c r="N130" s="142"/>
    </row>
    <row r="131" spans="1:14" ht="15.75">
      <c r="A131" s="27"/>
      <c r="B131" s="28" t="s">
        <v>90</v>
      </c>
      <c r="C131" s="28"/>
      <c r="D131" s="28"/>
      <c r="E131" s="28"/>
      <c r="F131" s="28"/>
      <c r="G131" s="28"/>
      <c r="H131" s="28"/>
      <c r="I131" s="28"/>
      <c r="J131" s="28"/>
      <c r="K131" s="28"/>
      <c r="L131" s="66">
        <f>L130+L129</f>
        <v>113941</v>
      </c>
      <c r="M131" s="28"/>
      <c r="N131" s="142"/>
    </row>
    <row r="132" spans="1:14" ht="15.75">
      <c r="A132" s="27"/>
      <c r="B132" s="28" t="s">
        <v>91</v>
      </c>
      <c r="C132" s="28"/>
      <c r="D132" s="28"/>
      <c r="E132" s="28"/>
      <c r="F132" s="28"/>
      <c r="G132" s="28"/>
      <c r="H132" s="89"/>
      <c r="I132" s="28"/>
      <c r="J132" s="28"/>
      <c r="K132" s="28"/>
      <c r="L132" s="66">
        <f>L90</f>
        <v>-6867</v>
      </c>
      <c r="M132" s="28"/>
      <c r="N132" s="142"/>
    </row>
    <row r="133" spans="1:14" ht="15.75">
      <c r="A133" s="27"/>
      <c r="B133" s="28" t="s">
        <v>92</v>
      </c>
      <c r="C133" s="28"/>
      <c r="D133" s="28"/>
      <c r="E133" s="28"/>
      <c r="F133" s="28"/>
      <c r="G133" s="28"/>
      <c r="H133" s="28"/>
      <c r="I133" s="28"/>
      <c r="J133" s="28"/>
      <c r="K133" s="28"/>
      <c r="L133" s="66">
        <v>113941</v>
      </c>
      <c r="M133" s="28"/>
      <c r="N133" s="142"/>
    </row>
    <row r="134" spans="1:14" ht="15.75">
      <c r="A134" s="27"/>
      <c r="B134" s="28"/>
      <c r="C134" s="28"/>
      <c r="D134" s="28"/>
      <c r="E134" s="28"/>
      <c r="F134" s="28"/>
      <c r="G134" s="28"/>
      <c r="H134" s="28"/>
      <c r="I134" s="28"/>
      <c r="J134" s="28"/>
      <c r="K134" s="28"/>
      <c r="L134" s="85"/>
      <c r="M134" s="28"/>
      <c r="N134" s="142"/>
    </row>
    <row r="135" spans="1:14" ht="15.75">
      <c r="A135" s="8"/>
      <c r="B135" s="10"/>
      <c r="C135" s="10"/>
      <c r="D135" s="10"/>
      <c r="E135" s="10"/>
      <c r="F135" s="10"/>
      <c r="G135" s="10"/>
      <c r="H135" s="10"/>
      <c r="I135" s="10"/>
      <c r="J135" s="10"/>
      <c r="K135" s="10"/>
      <c r="L135" s="61"/>
      <c r="M135" s="10"/>
      <c r="N135" s="142"/>
    </row>
    <row r="136" spans="1:14" ht="15.75">
      <c r="A136" s="8"/>
      <c r="B136" s="84" t="s">
        <v>93</v>
      </c>
      <c r="C136" s="16"/>
      <c r="D136" s="10"/>
      <c r="E136" s="10"/>
      <c r="F136" s="10"/>
      <c r="G136" s="10"/>
      <c r="H136" s="10"/>
      <c r="I136" s="10"/>
      <c r="J136" s="10"/>
      <c r="K136" s="10"/>
      <c r="L136" s="61"/>
      <c r="M136" s="10"/>
      <c r="N136" s="142"/>
    </row>
    <row r="137" spans="1:15" ht="15.75">
      <c r="A137" s="27"/>
      <c r="B137" s="28" t="s">
        <v>94</v>
      </c>
      <c r="C137" s="90"/>
      <c r="D137" s="28"/>
      <c r="E137" s="28"/>
      <c r="F137" s="28"/>
      <c r="G137" s="28"/>
      <c r="H137" s="28"/>
      <c r="I137" s="28"/>
      <c r="J137" s="28"/>
      <c r="K137" s="28"/>
      <c r="L137" s="66">
        <f>L59</f>
        <v>384237</v>
      </c>
      <c r="M137" s="28"/>
      <c r="N137" s="142"/>
      <c r="O137" s="144"/>
    </row>
    <row r="138" spans="1:14" ht="15.75">
      <c r="A138" s="27"/>
      <c r="B138" s="28" t="s">
        <v>95</v>
      </c>
      <c r="C138" s="90"/>
      <c r="D138" s="28"/>
      <c r="E138" s="28"/>
      <c r="F138" s="28"/>
      <c r="G138" s="28"/>
      <c r="H138" s="28"/>
      <c r="I138" s="28"/>
      <c r="J138" s="28"/>
      <c r="K138" s="28"/>
      <c r="L138" s="66">
        <f>L63</f>
        <v>17868</v>
      </c>
      <c r="M138" s="28"/>
      <c r="N138" s="142"/>
    </row>
    <row r="139" spans="1:15" ht="15.75">
      <c r="A139" s="27"/>
      <c r="B139" s="28" t="s">
        <v>96</v>
      </c>
      <c r="C139" s="90"/>
      <c r="D139" s="28"/>
      <c r="E139" s="28"/>
      <c r="F139" s="28"/>
      <c r="G139" s="28"/>
      <c r="H139" s="28"/>
      <c r="I139" s="28"/>
      <c r="J139" s="28"/>
      <c r="K139" s="28"/>
      <c r="L139" s="66">
        <f>L138+L137+L65+L66</f>
        <v>418534</v>
      </c>
      <c r="M139" s="28"/>
      <c r="N139" s="142"/>
      <c r="O139" s="144"/>
    </row>
    <row r="140" spans="1:14" ht="15.75">
      <c r="A140" s="27"/>
      <c r="B140" s="28" t="s">
        <v>97</v>
      </c>
      <c r="C140" s="90"/>
      <c r="D140" s="28"/>
      <c r="E140" s="28"/>
      <c r="F140" s="28"/>
      <c r="G140" s="28"/>
      <c r="H140" s="28"/>
      <c r="I140" s="28"/>
      <c r="J140" s="28"/>
      <c r="K140" s="28"/>
      <c r="L140" s="66">
        <f>L68</f>
        <v>300000</v>
      </c>
      <c r="M140" s="28"/>
      <c r="N140" s="142"/>
    </row>
    <row r="141" spans="1:14" ht="15.75">
      <c r="A141" s="27"/>
      <c r="B141" s="28"/>
      <c r="C141" s="28"/>
      <c r="D141" s="28"/>
      <c r="E141" s="28"/>
      <c r="F141" s="28"/>
      <c r="G141" s="28"/>
      <c r="H141" s="28"/>
      <c r="I141" s="28"/>
      <c r="J141" s="28"/>
      <c r="K141" s="28"/>
      <c r="L141" s="85"/>
      <c r="M141" s="28"/>
      <c r="N141" s="142"/>
    </row>
    <row r="142" spans="1:14" ht="15.75">
      <c r="A142" s="8"/>
      <c r="B142" s="10"/>
      <c r="C142" s="10"/>
      <c r="D142" s="10"/>
      <c r="E142" s="10"/>
      <c r="F142" s="10"/>
      <c r="G142" s="10"/>
      <c r="H142" s="23"/>
      <c r="I142" s="10"/>
      <c r="J142" s="23"/>
      <c r="K142" s="10"/>
      <c r="L142" s="61"/>
      <c r="M142" s="10"/>
      <c r="N142" s="142"/>
    </row>
    <row r="143" spans="1:14" ht="15.75">
      <c r="A143" s="8"/>
      <c r="B143" s="84" t="s">
        <v>98</v>
      </c>
      <c r="C143" s="12"/>
      <c r="D143" s="12"/>
      <c r="E143" s="12"/>
      <c r="F143" s="12"/>
      <c r="G143" s="12"/>
      <c r="H143" s="91" t="s">
        <v>172</v>
      </c>
      <c r="I143" s="91"/>
      <c r="J143" s="91" t="s">
        <v>177</v>
      </c>
      <c r="K143" s="12"/>
      <c r="L143" s="92" t="s">
        <v>192</v>
      </c>
      <c r="M143" s="10"/>
      <c r="N143" s="142"/>
    </row>
    <row r="144" spans="1:14" ht="15.75">
      <c r="A144" s="27"/>
      <c r="B144" s="28" t="s">
        <v>99</v>
      </c>
      <c r="C144" s="28"/>
      <c r="D144" s="28"/>
      <c r="E144" s="28"/>
      <c r="F144" s="28"/>
      <c r="G144" s="28"/>
      <c r="H144" s="66"/>
      <c r="I144" s="28"/>
      <c r="J144" s="52"/>
      <c r="K144" s="28"/>
      <c r="L144" s="66"/>
      <c r="M144" s="28"/>
      <c r="N144" s="142"/>
    </row>
    <row r="145" spans="1:14" ht="15.75">
      <c r="A145" s="27"/>
      <c r="B145" s="28" t="s">
        <v>100</v>
      </c>
      <c r="C145" s="28"/>
      <c r="D145" s="28"/>
      <c r="E145" s="28"/>
      <c r="F145" s="28"/>
      <c r="G145" s="28"/>
      <c r="H145" s="66"/>
      <c r="I145" s="28"/>
      <c r="J145" s="28"/>
      <c r="K145" s="28"/>
      <c r="L145" s="66" t="s">
        <v>182</v>
      </c>
      <c r="M145" s="28"/>
      <c r="N145" s="142"/>
    </row>
    <row r="146" spans="1:14" ht="15.75">
      <c r="A146" s="27"/>
      <c r="B146" s="28" t="s">
        <v>101</v>
      </c>
      <c r="C146" s="28"/>
      <c r="D146" s="28"/>
      <c r="E146" s="28"/>
      <c r="F146" s="28"/>
      <c r="G146" s="28"/>
      <c r="H146" s="66"/>
      <c r="I146" s="28"/>
      <c r="J146" s="28"/>
      <c r="K146" s="28"/>
      <c r="L146" s="66" t="s">
        <v>182</v>
      </c>
      <c r="M146" s="28"/>
      <c r="N146" s="142"/>
    </row>
    <row r="147" spans="1:14" ht="15.75">
      <c r="A147" s="27"/>
      <c r="B147" s="28" t="s">
        <v>102</v>
      </c>
      <c r="C147" s="28"/>
      <c r="D147" s="28"/>
      <c r="E147" s="28"/>
      <c r="F147" s="28"/>
      <c r="G147" s="28"/>
      <c r="H147" s="66"/>
      <c r="I147" s="28"/>
      <c r="J147" s="66"/>
      <c r="K147" s="28"/>
      <c r="L147" s="66" t="s">
        <v>182</v>
      </c>
      <c r="M147" s="28"/>
      <c r="N147" s="142"/>
    </row>
    <row r="148" spans="1:14" ht="15.75">
      <c r="A148" s="27"/>
      <c r="B148" s="28" t="s">
        <v>103</v>
      </c>
      <c r="C148" s="28"/>
      <c r="D148" s="28"/>
      <c r="E148" s="28"/>
      <c r="F148" s="28"/>
      <c r="G148" s="28"/>
      <c r="H148" s="66"/>
      <c r="I148" s="28"/>
      <c r="J148" s="52"/>
      <c r="K148" s="28"/>
      <c r="L148" s="66"/>
      <c r="M148" s="28"/>
      <c r="N148" s="142"/>
    </row>
    <row r="149" spans="1:14" ht="15.75">
      <c r="A149" s="27"/>
      <c r="B149" s="28"/>
      <c r="C149" s="28"/>
      <c r="D149" s="28"/>
      <c r="E149" s="28"/>
      <c r="F149" s="28"/>
      <c r="G149" s="28"/>
      <c r="H149" s="28"/>
      <c r="I149" s="28"/>
      <c r="J149" s="28"/>
      <c r="K149" s="28"/>
      <c r="L149" s="85"/>
      <c r="M149" s="28"/>
      <c r="N149" s="142"/>
    </row>
    <row r="150" spans="1:14" ht="15.75">
      <c r="A150" s="8"/>
      <c r="B150" s="10"/>
      <c r="C150" s="10"/>
      <c r="D150" s="10"/>
      <c r="E150" s="10"/>
      <c r="F150" s="10"/>
      <c r="G150" s="10"/>
      <c r="H150" s="10"/>
      <c r="I150" s="10"/>
      <c r="J150" s="10"/>
      <c r="K150" s="10"/>
      <c r="L150" s="61"/>
      <c r="M150" s="10"/>
      <c r="N150" s="142"/>
    </row>
    <row r="151" spans="1:14" ht="15.75">
      <c r="A151" s="8"/>
      <c r="B151" s="84" t="s">
        <v>104</v>
      </c>
      <c r="C151" s="16"/>
      <c r="D151" s="10"/>
      <c r="E151" s="10"/>
      <c r="F151" s="10"/>
      <c r="G151" s="10"/>
      <c r="H151" s="10"/>
      <c r="I151" s="10"/>
      <c r="J151" s="10"/>
      <c r="K151" s="10"/>
      <c r="L151" s="93"/>
      <c r="M151" s="10"/>
      <c r="N151" s="142"/>
    </row>
    <row r="152" spans="1:14" ht="15.75">
      <c r="A152" s="27"/>
      <c r="B152" s="28" t="s">
        <v>105</v>
      </c>
      <c r="C152" s="28"/>
      <c r="D152" s="28"/>
      <c r="E152" s="28"/>
      <c r="F152" s="28"/>
      <c r="G152" s="28"/>
      <c r="H152" s="28"/>
      <c r="I152" s="28"/>
      <c r="J152" s="28"/>
      <c r="K152" s="28"/>
      <c r="L152" s="76">
        <f>(L78-L75+L81+L82+L83)/-L84</f>
        <v>3.230930930930931</v>
      </c>
      <c r="M152" s="28" t="s">
        <v>193</v>
      </c>
      <c r="N152" s="142"/>
    </row>
    <row r="153" spans="1:14" ht="15.75">
      <c r="A153" s="27"/>
      <c r="B153" s="28" t="s">
        <v>106</v>
      </c>
      <c r="C153" s="28"/>
      <c r="D153" s="28"/>
      <c r="E153" s="28"/>
      <c r="F153" s="28"/>
      <c r="G153" s="28"/>
      <c r="H153" s="28"/>
      <c r="I153" s="28"/>
      <c r="J153" s="28"/>
      <c r="K153" s="28"/>
      <c r="L153" s="94">
        <v>3.21</v>
      </c>
      <c r="M153" s="28" t="s">
        <v>193</v>
      </c>
      <c r="N153" s="142"/>
    </row>
    <row r="154" spans="1:14" ht="15.75">
      <c r="A154" s="27"/>
      <c r="B154" s="28" t="s">
        <v>107</v>
      </c>
      <c r="C154" s="28"/>
      <c r="D154" s="28"/>
      <c r="E154" s="28"/>
      <c r="F154" s="28"/>
      <c r="G154" s="28"/>
      <c r="H154" s="28"/>
      <c r="I154" s="28"/>
      <c r="J154" s="28"/>
      <c r="K154" s="28"/>
      <c r="L154" s="76">
        <f>(L78-L75+SUM(L81:L85))/-L86</f>
        <v>6.30999146029035</v>
      </c>
      <c r="M154" s="28" t="s">
        <v>193</v>
      </c>
      <c r="N154" s="142"/>
    </row>
    <row r="155" spans="1:14" ht="15.75">
      <c r="A155" s="27"/>
      <c r="B155" s="28" t="s">
        <v>108</v>
      </c>
      <c r="C155" s="28"/>
      <c r="D155" s="28"/>
      <c r="E155" s="28"/>
      <c r="F155" s="28"/>
      <c r="G155" s="28"/>
      <c r="H155" s="28"/>
      <c r="I155" s="28"/>
      <c r="J155" s="28"/>
      <c r="K155" s="28"/>
      <c r="L155" s="95">
        <v>6.25</v>
      </c>
      <c r="M155" s="28" t="s">
        <v>193</v>
      </c>
      <c r="N155" s="142"/>
    </row>
    <row r="156" spans="1:14" ht="15.75">
      <c r="A156" s="27"/>
      <c r="B156" s="28" t="s">
        <v>109</v>
      </c>
      <c r="C156" s="28"/>
      <c r="D156" s="28"/>
      <c r="E156" s="28"/>
      <c r="F156" s="28"/>
      <c r="G156" s="28"/>
      <c r="H156" s="28"/>
      <c r="I156" s="28"/>
      <c r="J156" s="28"/>
      <c r="K156" s="28"/>
      <c r="L156" s="76">
        <f>(L78-L75+L81+L82+L83+L84+L85+L86)/-L87</f>
        <v>16.71505376344086</v>
      </c>
      <c r="M156" s="28" t="s">
        <v>193</v>
      </c>
      <c r="N156" s="142"/>
    </row>
    <row r="157" spans="1:14" ht="15.75">
      <c r="A157" s="27"/>
      <c r="B157" s="28" t="s">
        <v>110</v>
      </c>
      <c r="C157" s="28"/>
      <c r="D157" s="28"/>
      <c r="E157" s="28"/>
      <c r="F157" s="28"/>
      <c r="G157" s="28"/>
      <c r="H157" s="28"/>
      <c r="I157" s="28"/>
      <c r="J157" s="28"/>
      <c r="K157" s="28"/>
      <c r="L157" s="94">
        <v>16.37</v>
      </c>
      <c r="M157" s="28" t="s">
        <v>193</v>
      </c>
      <c r="N157" s="142"/>
    </row>
    <row r="158" spans="1:14" ht="15.75">
      <c r="A158" s="27"/>
      <c r="B158" s="28"/>
      <c r="C158" s="28"/>
      <c r="D158" s="28"/>
      <c r="E158" s="28"/>
      <c r="F158" s="28"/>
      <c r="G158" s="28"/>
      <c r="H158" s="28"/>
      <c r="I158" s="28"/>
      <c r="J158" s="28"/>
      <c r="K158" s="28"/>
      <c r="L158" s="28"/>
      <c r="M158" s="28"/>
      <c r="N158" s="142"/>
    </row>
    <row r="159" spans="1:14" ht="15.75">
      <c r="A159" s="2"/>
      <c r="B159" s="96"/>
      <c r="C159" s="96"/>
      <c r="D159" s="96"/>
      <c r="E159" s="96"/>
      <c r="F159" s="96"/>
      <c r="G159" s="96"/>
      <c r="H159" s="96"/>
      <c r="I159" s="96"/>
      <c r="J159" s="96"/>
      <c r="K159" s="96"/>
      <c r="L159" s="96"/>
      <c r="M159" s="96"/>
      <c r="N159" s="142"/>
    </row>
    <row r="160" spans="1:14" ht="15.75">
      <c r="A160" s="97"/>
      <c r="B160" s="60" t="s">
        <v>111</v>
      </c>
      <c r="C160" s="98"/>
      <c r="D160" s="98"/>
      <c r="E160" s="98"/>
      <c r="F160" s="98"/>
      <c r="G160" s="99"/>
      <c r="H160" s="99"/>
      <c r="I160" s="99"/>
      <c r="J160" s="99">
        <v>36891</v>
      </c>
      <c r="K160" s="18"/>
      <c r="L160" s="18"/>
      <c r="M160" s="10"/>
      <c r="N160" s="142"/>
    </row>
    <row r="161" spans="1:14" ht="15.75">
      <c r="A161" s="101"/>
      <c r="B161" s="102" t="s">
        <v>112</v>
      </c>
      <c r="C161" s="103"/>
      <c r="D161" s="103"/>
      <c r="E161" s="103"/>
      <c r="F161" s="103"/>
      <c r="G161" s="89"/>
      <c r="H161" s="89"/>
      <c r="I161" s="89"/>
      <c r="J161" s="104">
        <v>0.19215</v>
      </c>
      <c r="K161" s="28"/>
      <c r="L161" s="28"/>
      <c r="M161" s="28"/>
      <c r="N161" s="142"/>
    </row>
    <row r="162" spans="1:14" ht="15.75">
      <c r="A162" s="101"/>
      <c r="B162" s="102" t="s">
        <v>113</v>
      </c>
      <c r="C162" s="103"/>
      <c r="D162" s="103"/>
      <c r="E162" s="103"/>
      <c r="F162" s="103"/>
      <c r="G162" s="89"/>
      <c r="H162" s="89"/>
      <c r="I162" s="89"/>
      <c r="J162" s="104">
        <v>0.0809</v>
      </c>
      <c r="K162" s="104"/>
      <c r="L162" s="28"/>
      <c r="M162" s="28"/>
      <c r="N162" s="142"/>
    </row>
    <row r="163" spans="1:14" ht="15.75">
      <c r="A163" s="101"/>
      <c r="B163" s="102" t="s">
        <v>114</v>
      </c>
      <c r="C163" s="103"/>
      <c r="D163" s="103"/>
      <c r="E163" s="103"/>
      <c r="F163" s="103"/>
      <c r="G163" s="89"/>
      <c r="H163" s="89"/>
      <c r="I163" s="89"/>
      <c r="J163" s="104">
        <f>J161-J162</f>
        <v>0.11124999999999999</v>
      </c>
      <c r="K163" s="28"/>
      <c r="L163" s="28"/>
      <c r="M163" s="28"/>
      <c r="N163" s="142"/>
    </row>
    <row r="164" spans="1:14" ht="15.75">
      <c r="A164" s="101"/>
      <c r="B164" s="102" t="s">
        <v>115</v>
      </c>
      <c r="C164" s="103"/>
      <c r="D164" s="103"/>
      <c r="E164" s="103"/>
      <c r="F164" s="103"/>
      <c r="G164" s="89"/>
      <c r="H164" s="89"/>
      <c r="I164" s="89"/>
      <c r="J164" s="104">
        <v>0.16715</v>
      </c>
      <c r="K164" s="28"/>
      <c r="L164" s="28"/>
      <c r="M164" s="28"/>
      <c r="N164" s="142"/>
    </row>
    <row r="165" spans="1:14" ht="15.75">
      <c r="A165" s="101"/>
      <c r="B165" s="102" t="s">
        <v>116</v>
      </c>
      <c r="C165" s="103"/>
      <c r="D165" s="103"/>
      <c r="E165" s="103"/>
      <c r="F165" s="103"/>
      <c r="G165" s="89"/>
      <c r="H165" s="89"/>
      <c r="I165" s="89"/>
      <c r="J165" s="104">
        <f>L28</f>
        <v>0.065325</v>
      </c>
      <c r="K165" s="28"/>
      <c r="L165" s="28"/>
      <c r="M165" s="28"/>
      <c r="N165" s="142"/>
    </row>
    <row r="166" spans="1:14" ht="15.75">
      <c r="A166" s="101"/>
      <c r="B166" s="102" t="s">
        <v>117</v>
      </c>
      <c r="C166" s="103"/>
      <c r="D166" s="103"/>
      <c r="E166" s="103"/>
      <c r="F166" s="103"/>
      <c r="G166" s="89"/>
      <c r="H166" s="89"/>
      <c r="I166" s="89"/>
      <c r="J166" s="104">
        <f>J164-J165</f>
        <v>0.101825</v>
      </c>
      <c r="K166" s="28"/>
      <c r="L166" s="28"/>
      <c r="M166" s="28"/>
      <c r="N166" s="142"/>
    </row>
    <row r="167" spans="1:14" ht="15.75">
      <c r="A167" s="101"/>
      <c r="B167" s="102" t="s">
        <v>118</v>
      </c>
      <c r="C167" s="103"/>
      <c r="D167" s="103"/>
      <c r="E167" s="103"/>
      <c r="F167" s="103"/>
      <c r="G167" s="89"/>
      <c r="H167" s="89"/>
      <c r="I167" s="89"/>
      <c r="J167" s="104" t="s">
        <v>178</v>
      </c>
      <c r="K167" s="28"/>
      <c r="L167" s="28"/>
      <c r="M167" s="28"/>
      <c r="N167" s="142"/>
    </row>
    <row r="168" spans="1:14" ht="15.75">
      <c r="A168" s="101"/>
      <c r="B168" s="102" t="s">
        <v>119</v>
      </c>
      <c r="C168" s="103"/>
      <c r="D168" s="103"/>
      <c r="E168" s="103"/>
      <c r="F168" s="103"/>
      <c r="G168" s="89"/>
      <c r="H168" s="89"/>
      <c r="I168" s="89"/>
      <c r="J168" s="105">
        <v>78.22</v>
      </c>
      <c r="K168" s="28"/>
      <c r="L168" s="28"/>
      <c r="M168" s="28"/>
      <c r="N168" s="142"/>
    </row>
    <row r="169" spans="1:14" ht="15.75">
      <c r="A169" s="101"/>
      <c r="B169" s="102" t="s">
        <v>120</v>
      </c>
      <c r="C169" s="103"/>
      <c r="D169" s="103"/>
      <c r="E169" s="103"/>
      <c r="F169" s="103"/>
      <c r="G169" s="89"/>
      <c r="H169" s="89"/>
      <c r="I169" s="89"/>
      <c r="J169" s="105">
        <v>64.56</v>
      </c>
      <c r="K169" s="28"/>
      <c r="L169" s="28"/>
      <c r="M169" s="28"/>
      <c r="N169" s="142"/>
    </row>
    <row r="170" spans="1:14" ht="15.75">
      <c r="A170" s="101"/>
      <c r="B170" s="102" t="s">
        <v>121</v>
      </c>
      <c r="C170" s="103"/>
      <c r="D170" s="103"/>
      <c r="E170" s="103"/>
      <c r="F170" s="103"/>
      <c r="G170" s="89"/>
      <c r="H170" s="89"/>
      <c r="I170" s="89"/>
      <c r="J170" s="104">
        <f>F59/D59*4</f>
        <v>0.26235728200085207</v>
      </c>
      <c r="K170" s="28"/>
      <c r="L170" s="28"/>
      <c r="M170" s="28"/>
      <c r="N170" s="142"/>
    </row>
    <row r="171" spans="1:14" ht="15.75">
      <c r="A171" s="101"/>
      <c r="B171" s="102"/>
      <c r="C171" s="102"/>
      <c r="D171" s="102"/>
      <c r="E171" s="102"/>
      <c r="F171" s="102"/>
      <c r="G171" s="28"/>
      <c r="H171" s="28"/>
      <c r="I171" s="35"/>
      <c r="J171" s="107"/>
      <c r="K171" s="28"/>
      <c r="L171" s="108"/>
      <c r="M171" s="28"/>
      <c r="N171" s="142"/>
    </row>
    <row r="172" spans="1:14" ht="15.75">
      <c r="A172" s="109"/>
      <c r="B172" s="17" t="s">
        <v>122</v>
      </c>
      <c r="C172" s="20"/>
      <c r="D172" s="110"/>
      <c r="E172" s="20"/>
      <c r="F172" s="110"/>
      <c r="G172" s="20"/>
      <c r="H172" s="110"/>
      <c r="I172" s="20" t="s">
        <v>173</v>
      </c>
      <c r="J172" s="110" t="s">
        <v>179</v>
      </c>
      <c r="K172" s="18"/>
      <c r="L172" s="18"/>
      <c r="M172" s="10"/>
      <c r="N172" s="142"/>
    </row>
    <row r="173" spans="1:14" ht="15.75">
      <c r="A173" s="112"/>
      <c r="B173" s="102" t="s">
        <v>123</v>
      </c>
      <c r="C173" s="67"/>
      <c r="D173" s="67"/>
      <c r="E173" s="67"/>
      <c r="F173" s="28"/>
      <c r="G173" s="28"/>
      <c r="H173" s="28"/>
      <c r="I173" s="28">
        <v>5742</v>
      </c>
      <c r="J173" s="66">
        <v>54407</v>
      </c>
      <c r="K173" s="66"/>
      <c r="L173" s="108"/>
      <c r="M173" s="113"/>
      <c r="N173" s="142"/>
    </row>
    <row r="174" spans="1:14" ht="15.75">
      <c r="A174" s="112"/>
      <c r="B174" s="102" t="s">
        <v>124</v>
      </c>
      <c r="C174" s="67"/>
      <c r="D174" s="67"/>
      <c r="E174" s="67"/>
      <c r="F174" s="28"/>
      <c r="G174" s="28"/>
      <c r="H174" s="28"/>
      <c r="I174" s="28">
        <v>74</v>
      </c>
      <c r="J174" s="66">
        <v>219</v>
      </c>
      <c r="K174" s="66"/>
      <c r="L174" s="108"/>
      <c r="M174" s="113"/>
      <c r="N174" s="142"/>
    </row>
    <row r="175" spans="1:14" ht="15.75">
      <c r="A175" s="112"/>
      <c r="B175" s="114" t="s">
        <v>125</v>
      </c>
      <c r="C175" s="67"/>
      <c r="D175" s="67"/>
      <c r="E175" s="67"/>
      <c r="F175" s="28"/>
      <c r="G175" s="28"/>
      <c r="H175" s="28"/>
      <c r="I175" s="28"/>
      <c r="J175" s="76" t="s">
        <v>180</v>
      </c>
      <c r="K175" s="28"/>
      <c r="L175" s="108"/>
      <c r="M175" s="113"/>
      <c r="N175" s="142"/>
    </row>
    <row r="176" spans="1:14" ht="15.75">
      <c r="A176" s="112"/>
      <c r="B176" s="114" t="s">
        <v>126</v>
      </c>
      <c r="C176" s="67"/>
      <c r="D176" s="67"/>
      <c r="E176" s="67"/>
      <c r="F176" s="28"/>
      <c r="G176" s="28"/>
      <c r="H176" s="28"/>
      <c r="I176" s="28"/>
      <c r="J176" s="66">
        <f>H59</f>
        <v>35514</v>
      </c>
      <c r="K176" s="28"/>
      <c r="L176" s="108"/>
      <c r="M176" s="113"/>
      <c r="N176" s="142"/>
    </row>
    <row r="177" spans="1:14" ht="15.75">
      <c r="A177" s="115"/>
      <c r="B177" s="114" t="s">
        <v>127</v>
      </c>
      <c r="C177" s="67"/>
      <c r="D177" s="102"/>
      <c r="E177" s="102"/>
      <c r="F177" s="102"/>
      <c r="G177" s="28"/>
      <c r="H177" s="28"/>
      <c r="I177" s="28"/>
      <c r="J177" s="76"/>
      <c r="K177" s="28"/>
      <c r="L177" s="108"/>
      <c r="M177" s="116"/>
      <c r="N177" s="142"/>
    </row>
    <row r="178" spans="1:14" ht="15.75">
      <c r="A178" s="112"/>
      <c r="B178" s="102" t="s">
        <v>128</v>
      </c>
      <c r="C178" s="67"/>
      <c r="D178" s="67"/>
      <c r="E178" s="67"/>
      <c r="F178" s="67"/>
      <c r="G178" s="28"/>
      <c r="H178" s="28"/>
      <c r="I178" s="28"/>
      <c r="J178" s="66" t="s">
        <v>181</v>
      </c>
      <c r="K178" s="28"/>
      <c r="L178" s="108"/>
      <c r="M178" s="116"/>
      <c r="N178" s="142"/>
    </row>
    <row r="179" spans="1:14" ht="15.75">
      <c r="A179" s="112"/>
      <c r="B179" s="102" t="s">
        <v>129</v>
      </c>
      <c r="C179" s="67"/>
      <c r="D179" s="67"/>
      <c r="E179" s="67"/>
      <c r="F179" s="67"/>
      <c r="G179" s="28"/>
      <c r="H179" s="28"/>
      <c r="I179" s="28"/>
      <c r="J179" s="66" t="s">
        <v>181</v>
      </c>
      <c r="K179" s="28"/>
      <c r="L179" s="108"/>
      <c r="M179" s="116"/>
      <c r="N179" s="142"/>
    </row>
    <row r="180" spans="1:14" ht="15.75">
      <c r="A180" s="115"/>
      <c r="B180" s="114" t="s">
        <v>130</v>
      </c>
      <c r="C180" s="67"/>
      <c r="D180" s="102"/>
      <c r="E180" s="102"/>
      <c r="F180" s="102"/>
      <c r="G180" s="28"/>
      <c r="H180" s="28"/>
      <c r="I180" s="28"/>
      <c r="J180" s="117"/>
      <c r="K180" s="28"/>
      <c r="L180" s="108"/>
      <c r="M180" s="116"/>
      <c r="N180" s="142"/>
    </row>
    <row r="181" spans="1:14" ht="15.75">
      <c r="A181" s="115"/>
      <c r="B181" s="102" t="s">
        <v>131</v>
      </c>
      <c r="C181" s="67"/>
      <c r="D181" s="102"/>
      <c r="E181" s="102"/>
      <c r="F181" s="102"/>
      <c r="G181" s="28"/>
      <c r="H181" s="28"/>
      <c r="I181" s="28"/>
      <c r="J181" s="117" t="s">
        <v>182</v>
      </c>
      <c r="K181" s="28"/>
      <c r="L181" s="108"/>
      <c r="M181" s="116"/>
      <c r="N181" s="142"/>
    </row>
    <row r="182" spans="1:14" ht="15.75">
      <c r="A182" s="112"/>
      <c r="B182" s="102" t="s">
        <v>132</v>
      </c>
      <c r="C182" s="67"/>
      <c r="D182" s="118"/>
      <c r="E182" s="118"/>
      <c r="F182" s="119"/>
      <c r="G182" s="28"/>
      <c r="H182" s="28"/>
      <c r="I182" s="28"/>
      <c r="J182" s="117" t="s">
        <v>182</v>
      </c>
      <c r="K182" s="28"/>
      <c r="L182" s="108"/>
      <c r="M182" s="116"/>
      <c r="N182" s="142"/>
    </row>
    <row r="183" spans="1:14" ht="15.75">
      <c r="A183" s="112"/>
      <c r="B183" s="102" t="s">
        <v>133</v>
      </c>
      <c r="C183" s="67"/>
      <c r="D183" s="118"/>
      <c r="E183" s="118"/>
      <c r="F183" s="119"/>
      <c r="G183" s="28"/>
      <c r="H183" s="28"/>
      <c r="I183" s="28"/>
      <c r="J183" s="117" t="s">
        <v>182</v>
      </c>
      <c r="K183" s="28"/>
      <c r="L183" s="108"/>
      <c r="M183" s="116"/>
      <c r="N183" s="142"/>
    </row>
    <row r="184" spans="1:14" ht="15.75">
      <c r="A184" s="112"/>
      <c r="B184" s="102" t="s">
        <v>134</v>
      </c>
      <c r="C184" s="67"/>
      <c r="D184" s="120"/>
      <c r="E184" s="118"/>
      <c r="F184" s="119"/>
      <c r="G184" s="28"/>
      <c r="H184" s="28"/>
      <c r="I184" s="28"/>
      <c r="J184" s="117" t="s">
        <v>182</v>
      </c>
      <c r="K184" s="28"/>
      <c r="L184" s="108"/>
      <c r="M184" s="116"/>
      <c r="N184" s="142"/>
    </row>
    <row r="185" spans="1:14" ht="15.75">
      <c r="A185" s="112"/>
      <c r="B185" s="102"/>
      <c r="C185" s="67"/>
      <c r="D185" s="120"/>
      <c r="E185" s="118"/>
      <c r="F185" s="119"/>
      <c r="G185" s="28"/>
      <c r="H185" s="35"/>
      <c r="I185" s="35"/>
      <c r="J185" s="121"/>
      <c r="K185" s="35"/>
      <c r="L185" s="108"/>
      <c r="M185" s="116"/>
      <c r="N185" s="142"/>
    </row>
    <row r="186" spans="1:14" ht="15.75">
      <c r="A186" s="8"/>
      <c r="B186" s="17" t="s">
        <v>135</v>
      </c>
      <c r="C186" s="20"/>
      <c r="D186" s="110"/>
      <c r="E186" s="20"/>
      <c r="F186" s="110"/>
      <c r="G186" s="20"/>
      <c r="H186" s="110" t="s">
        <v>173</v>
      </c>
      <c r="I186" s="20" t="s">
        <v>174</v>
      </c>
      <c r="J186" s="110" t="s">
        <v>183</v>
      </c>
      <c r="K186" s="20" t="s">
        <v>174</v>
      </c>
      <c r="L186" s="18"/>
      <c r="M186" s="122"/>
      <c r="N186" s="142"/>
    </row>
    <row r="187" spans="1:14" ht="15.75">
      <c r="A187" s="27"/>
      <c r="B187" s="67" t="s">
        <v>136</v>
      </c>
      <c r="C187" s="123"/>
      <c r="D187" s="67"/>
      <c r="E187" s="123"/>
      <c r="F187" s="28"/>
      <c r="G187" s="123"/>
      <c r="H187" s="67">
        <v>46848</v>
      </c>
      <c r="I187" s="123">
        <f>H187/$H$192</f>
        <v>0.5707463268438878</v>
      </c>
      <c r="J187" s="66">
        <v>245652</v>
      </c>
      <c r="K187" s="124">
        <f>J187/$J$192</f>
        <v>0.6393241671156084</v>
      </c>
      <c r="L187" s="108"/>
      <c r="M187" s="116"/>
      <c r="N187" s="142"/>
    </row>
    <row r="188" spans="1:14" ht="15.75">
      <c r="A188" s="27"/>
      <c r="B188" s="67" t="s">
        <v>137</v>
      </c>
      <c r="C188" s="123"/>
      <c r="D188" s="67"/>
      <c r="E188" s="123"/>
      <c r="F188" s="28"/>
      <c r="G188" s="125"/>
      <c r="H188" s="67">
        <v>1915</v>
      </c>
      <c r="I188" s="123">
        <f>H188/$H$192</f>
        <v>0.02333032820837699</v>
      </c>
      <c r="J188" s="66">
        <v>8588</v>
      </c>
      <c r="K188" s="124">
        <f>J188/$J$192</f>
        <v>0.02235078870592889</v>
      </c>
      <c r="L188" s="108"/>
      <c r="M188" s="116"/>
      <c r="N188" s="142"/>
    </row>
    <row r="189" spans="1:14" ht="15.75">
      <c r="A189" s="27"/>
      <c r="B189" s="67" t="s">
        <v>138</v>
      </c>
      <c r="C189" s="123"/>
      <c r="D189" s="67"/>
      <c r="E189" s="123"/>
      <c r="F189" s="28"/>
      <c r="G189" s="125"/>
      <c r="H189" s="67">
        <v>1586</v>
      </c>
      <c r="I189" s="123">
        <f>H189/$H$192</f>
        <v>0.019322141273360786</v>
      </c>
      <c r="J189" s="66">
        <v>6630</v>
      </c>
      <c r="K189" s="124">
        <f>J189/$J$192</f>
        <v>0.017254975444842637</v>
      </c>
      <c r="L189" s="108"/>
      <c r="M189" s="116"/>
      <c r="N189" s="142"/>
    </row>
    <row r="190" spans="1:14" ht="15.75">
      <c r="A190" s="27"/>
      <c r="B190" s="67" t="s">
        <v>139</v>
      </c>
      <c r="C190" s="123"/>
      <c r="D190" s="67"/>
      <c r="E190" s="123"/>
      <c r="F190" s="28"/>
      <c r="G190" s="125"/>
      <c r="H190" s="67">
        <f>1537+30196</f>
        <v>31733</v>
      </c>
      <c r="I190" s="123">
        <f>H190/$H$192</f>
        <v>0.3866012036743744</v>
      </c>
      <c r="J190" s="66">
        <f>5590+117777</f>
        <v>123367</v>
      </c>
      <c r="K190" s="124">
        <f>J190/$J$192</f>
        <v>0.32107006873362015</v>
      </c>
      <c r="L190" s="108"/>
      <c r="M190" s="116"/>
      <c r="N190" s="142"/>
    </row>
    <row r="191" spans="1:14" ht="15.75">
      <c r="A191" s="27"/>
      <c r="B191" s="67" t="s">
        <v>140</v>
      </c>
      <c r="C191" s="126"/>
      <c r="D191" s="113"/>
      <c r="E191" s="126"/>
      <c r="F191" s="28"/>
      <c r="G191" s="126"/>
      <c r="H191" s="113"/>
      <c r="I191" s="126"/>
      <c r="J191" s="66"/>
      <c r="K191" s="124"/>
      <c r="L191" s="108"/>
      <c r="M191" s="116"/>
      <c r="N191" s="142"/>
    </row>
    <row r="192" spans="1:14" ht="15.75">
      <c r="A192" s="27"/>
      <c r="B192" s="28"/>
      <c r="C192" s="28"/>
      <c r="D192" s="35"/>
      <c r="E192" s="28"/>
      <c r="F192" s="28"/>
      <c r="G192" s="28"/>
      <c r="H192" s="65">
        <f>SUM(H187:H190)</f>
        <v>82082</v>
      </c>
      <c r="I192" s="124">
        <f>SUM(I187:I190)</f>
        <v>1</v>
      </c>
      <c r="J192" s="66">
        <f>SUM(J187:J191)</f>
        <v>384237</v>
      </c>
      <c r="K192" s="124">
        <f>SUM(K187:K191)</f>
        <v>1</v>
      </c>
      <c r="L192" s="108"/>
      <c r="M192" s="28"/>
      <c r="N192" s="142"/>
    </row>
    <row r="193" spans="1:14" ht="15.75">
      <c r="A193" s="27"/>
      <c r="B193" s="28"/>
      <c r="C193" s="28"/>
      <c r="D193" s="35"/>
      <c r="E193" s="28"/>
      <c r="F193" s="28"/>
      <c r="G193" s="28"/>
      <c r="H193" s="65"/>
      <c r="I193" s="124"/>
      <c r="J193" s="66"/>
      <c r="K193" s="124"/>
      <c r="L193" s="108"/>
      <c r="M193" s="28"/>
      <c r="N193" s="142"/>
    </row>
    <row r="194" spans="1:14" ht="15.75">
      <c r="A194" s="8"/>
      <c r="B194" s="10"/>
      <c r="C194" s="10"/>
      <c r="D194" s="21"/>
      <c r="E194" s="10"/>
      <c r="F194" s="10"/>
      <c r="G194" s="10"/>
      <c r="H194" s="68"/>
      <c r="I194" s="127"/>
      <c r="J194" s="128"/>
      <c r="K194" s="127"/>
      <c r="L194" s="93"/>
      <c r="M194" s="10"/>
      <c r="N194" s="142"/>
    </row>
    <row r="195" spans="1:14" ht="15.75">
      <c r="A195" s="129"/>
      <c r="B195" s="17" t="s">
        <v>141</v>
      </c>
      <c r="C195" s="130"/>
      <c r="D195" s="20" t="s">
        <v>154</v>
      </c>
      <c r="E195" s="18"/>
      <c r="F195" s="17" t="s">
        <v>163</v>
      </c>
      <c r="G195" s="131"/>
      <c r="H195" s="131"/>
      <c r="I195" s="131"/>
      <c r="J195" s="132"/>
      <c r="K195" s="15"/>
      <c r="L195" s="15"/>
      <c r="M195" s="15"/>
      <c r="N195" s="142"/>
    </row>
    <row r="196" spans="1:14" ht="15.75">
      <c r="A196" s="129"/>
      <c r="B196" s="16" t="s">
        <v>142</v>
      </c>
      <c r="C196" s="135"/>
      <c r="D196" s="136" t="s">
        <v>155</v>
      </c>
      <c r="E196" s="16"/>
      <c r="F196" s="16" t="s">
        <v>164</v>
      </c>
      <c r="G196" s="135"/>
      <c r="H196" s="135"/>
      <c r="I196" s="15"/>
      <c r="J196" s="15"/>
      <c r="K196" s="15"/>
      <c r="L196" s="15"/>
      <c r="M196" s="15"/>
      <c r="N196" s="142"/>
    </row>
    <row r="197" spans="1:14" ht="15.75">
      <c r="A197" s="129"/>
      <c r="B197" s="16" t="s">
        <v>143</v>
      </c>
      <c r="C197" s="135"/>
      <c r="D197" s="136" t="s">
        <v>156</v>
      </c>
      <c r="E197" s="16"/>
      <c r="F197" s="16" t="s">
        <v>165</v>
      </c>
      <c r="G197" s="135"/>
      <c r="H197" s="135"/>
      <c r="I197" s="15"/>
      <c r="J197" s="15"/>
      <c r="K197" s="15"/>
      <c r="L197" s="15"/>
      <c r="M197" s="15"/>
      <c r="N197" s="142"/>
    </row>
    <row r="198" spans="1:14" ht="15">
      <c r="A198" s="129"/>
      <c r="B198" s="15"/>
      <c r="C198" s="15"/>
      <c r="D198" s="15"/>
      <c r="E198" s="15"/>
      <c r="F198" s="15"/>
      <c r="G198" s="15"/>
      <c r="H198" s="15"/>
      <c r="I198" s="15"/>
      <c r="J198" s="15"/>
      <c r="K198" s="15"/>
      <c r="L198" s="15"/>
      <c r="M198" s="15"/>
      <c r="N198" s="142"/>
    </row>
    <row r="199" spans="1:14" ht="15">
      <c r="A199" s="137"/>
      <c r="B199" s="138"/>
      <c r="C199" s="138"/>
      <c r="D199" s="138"/>
      <c r="E199" s="138"/>
      <c r="F199" s="138"/>
      <c r="G199" s="138"/>
      <c r="H199" s="138"/>
      <c r="I199" s="138"/>
      <c r="J199" s="138"/>
      <c r="K199" s="138"/>
      <c r="L199" s="138"/>
      <c r="M199" s="138"/>
      <c r="N199" s="142"/>
    </row>
    <row r="200" spans="1:13" ht="15">
      <c r="A200" s="143"/>
      <c r="B200" s="143"/>
      <c r="C200" s="143"/>
      <c r="D200" s="143"/>
      <c r="E200" s="143"/>
      <c r="F200" s="143"/>
      <c r="G200" s="143"/>
      <c r="H200" s="143"/>
      <c r="I200" s="143"/>
      <c r="J200" s="143"/>
      <c r="K200" s="143"/>
      <c r="L200" s="143"/>
      <c r="M200" s="143"/>
    </row>
  </sheetData>
  <printOptions/>
  <pageMargins left="0.25" right="0.41388888888888886" top="0.25" bottom="0.34375" header="0" footer="0"/>
  <pageSetup orientation="landscape" paperSize="9" scale="63"/>
  <headerFooter alignWithMargins="0">
    <oddFooter>&amp;LFFP3 INVESTOR REPORT QRT END SEPTEMBER 2001
</oddFooter>
  </headerFooter>
  <rowBreaks count="3" manualBreakCount="3">
    <brk id="44" min="104" max="158" man="1"/>
    <brk id="200" max="0" man="1"/>
    <brk id="0" min="6" max="59033" man="1"/>
  </rowBreaks>
</worksheet>
</file>

<file path=xl/worksheets/sheet8.xml><?xml version="1.0" encoding="utf-8"?>
<worksheet xmlns="http://schemas.openxmlformats.org/spreadsheetml/2006/main" xmlns:r="http://schemas.openxmlformats.org/officeDocument/2006/relationships">
  <dimension ref="A1:P201"/>
  <sheetViews>
    <sheetView showOutlineSymbols="0" zoomScale="87" zoomScaleNormal="87" workbookViewId="0" topLeftCell="I1">
      <selection activeCell="Q9" sqref="Q9"/>
    </sheetView>
  </sheetViews>
  <sheetFormatPr defaultColWidth="8.88671875" defaultRowHeight="15"/>
  <cols>
    <col min="1" max="1" width="3.6640625" style="1" customWidth="1"/>
    <col min="2" max="2" width="49.6640625" style="1" customWidth="1"/>
    <col min="3" max="3" width="12.6640625" style="1" customWidth="1"/>
    <col min="4" max="4" width="14.6640625" style="1" customWidth="1"/>
    <col min="5" max="5" width="4.6640625" style="1" customWidth="1"/>
    <col min="6" max="6" width="14.6640625" style="1" customWidth="1"/>
    <col min="7" max="7" width="7.6640625" style="1" customWidth="1"/>
    <col min="8" max="8" width="13.6640625" style="1" customWidth="1"/>
    <col min="9" max="9" width="6.6640625" style="1" customWidth="1"/>
    <col min="10" max="10" width="13.6640625" style="1" customWidth="1"/>
    <col min="11" max="11" width="6.6640625" style="1" customWidth="1"/>
    <col min="12" max="12" width="14.6640625" style="1" customWidth="1"/>
    <col min="13" max="13" width="18.5546875" style="1" customWidth="1"/>
    <col min="14" max="15" width="9.6640625" style="1" customWidth="1"/>
    <col min="16" max="16" width="12.6640625" style="1" customWidth="1"/>
    <col min="17" max="16384" width="9.6640625" style="1" customWidth="1"/>
  </cols>
  <sheetData>
    <row r="1" spans="1:14" ht="20.25">
      <c r="A1" s="2"/>
      <c r="B1" s="3" t="s">
        <v>0</v>
      </c>
      <c r="C1" s="4"/>
      <c r="D1" s="5"/>
      <c r="E1" s="5"/>
      <c r="F1" s="5"/>
      <c r="G1" s="5"/>
      <c r="H1" s="5"/>
      <c r="I1" s="5"/>
      <c r="J1" s="5"/>
      <c r="K1" s="5"/>
      <c r="L1" s="5"/>
      <c r="M1" s="5"/>
      <c r="N1" s="142"/>
    </row>
    <row r="2" spans="1:14" ht="15.75">
      <c r="A2" s="8"/>
      <c r="B2" s="9"/>
      <c r="C2" s="9"/>
      <c r="D2" s="10"/>
      <c r="E2" s="10"/>
      <c r="F2" s="10"/>
      <c r="G2" s="10"/>
      <c r="H2" s="10"/>
      <c r="I2" s="10"/>
      <c r="J2" s="10"/>
      <c r="K2" s="10"/>
      <c r="L2" s="10"/>
      <c r="M2" s="10"/>
      <c r="N2" s="142"/>
    </row>
    <row r="3" spans="1:14" ht="15.75">
      <c r="A3" s="11"/>
      <c r="B3" s="12" t="s">
        <v>1</v>
      </c>
      <c r="C3" s="10"/>
      <c r="D3" s="10"/>
      <c r="E3" s="10"/>
      <c r="F3" s="10"/>
      <c r="G3" s="10"/>
      <c r="H3" s="10"/>
      <c r="I3" s="10"/>
      <c r="J3" s="10"/>
      <c r="K3" s="10"/>
      <c r="L3" s="10"/>
      <c r="M3" s="10"/>
      <c r="N3" s="142"/>
    </row>
    <row r="4" spans="1:14" ht="15.75">
      <c r="A4" s="8"/>
      <c r="B4" s="9"/>
      <c r="C4" s="9"/>
      <c r="D4" s="10"/>
      <c r="E4" s="10"/>
      <c r="F4" s="10"/>
      <c r="G4" s="10"/>
      <c r="H4" s="10"/>
      <c r="I4" s="10"/>
      <c r="J4" s="10"/>
      <c r="K4" s="10"/>
      <c r="L4" s="10"/>
      <c r="M4" s="10"/>
      <c r="N4" s="142"/>
    </row>
    <row r="5" spans="1:14" ht="15.75">
      <c r="A5" s="8"/>
      <c r="B5" s="13" t="s">
        <v>2</v>
      </c>
      <c r="C5" s="14"/>
      <c r="D5" s="10"/>
      <c r="E5" s="10"/>
      <c r="F5" s="10"/>
      <c r="G5" s="10"/>
      <c r="H5" s="10"/>
      <c r="I5" s="10"/>
      <c r="J5" s="10"/>
      <c r="K5" s="10"/>
      <c r="L5" s="10"/>
      <c r="M5" s="10"/>
      <c r="N5" s="142"/>
    </row>
    <row r="6" spans="1:14" ht="15.75">
      <c r="A6" s="8"/>
      <c r="B6" s="13" t="s">
        <v>3</v>
      </c>
      <c r="C6" s="14"/>
      <c r="D6" s="10"/>
      <c r="E6" s="10"/>
      <c r="F6" s="10"/>
      <c r="G6" s="10"/>
      <c r="H6" s="10"/>
      <c r="I6" s="10"/>
      <c r="J6" s="10"/>
      <c r="K6" s="10"/>
      <c r="L6" s="10"/>
      <c r="M6" s="10"/>
      <c r="N6" s="142"/>
    </row>
    <row r="7" spans="1:14" ht="15.75">
      <c r="A7" s="8"/>
      <c r="B7" s="13" t="s">
        <v>4</v>
      </c>
      <c r="C7" s="14"/>
      <c r="D7" s="10"/>
      <c r="E7" s="10"/>
      <c r="F7" s="10"/>
      <c r="G7" s="10"/>
      <c r="H7" s="10"/>
      <c r="I7" s="10"/>
      <c r="J7" s="10"/>
      <c r="K7" s="10"/>
      <c r="L7" s="10"/>
      <c r="M7" s="10"/>
      <c r="N7" s="142"/>
    </row>
    <row r="8" spans="1:14" ht="15.75">
      <c r="A8" s="8"/>
      <c r="B8" s="15"/>
      <c r="C8" s="14"/>
      <c r="D8" s="10"/>
      <c r="E8" s="10"/>
      <c r="F8" s="10"/>
      <c r="G8" s="10"/>
      <c r="H8" s="10"/>
      <c r="I8" s="10"/>
      <c r="J8" s="10"/>
      <c r="K8" s="10"/>
      <c r="L8" s="10"/>
      <c r="M8" s="10"/>
      <c r="N8" s="142"/>
    </row>
    <row r="9" spans="1:14" ht="15.75">
      <c r="A9" s="8"/>
      <c r="B9" s="14"/>
      <c r="C9" s="14"/>
      <c r="D9" s="16"/>
      <c r="E9" s="16"/>
      <c r="F9" s="10"/>
      <c r="G9" s="10"/>
      <c r="H9" s="10"/>
      <c r="I9" s="10"/>
      <c r="J9" s="10"/>
      <c r="K9" s="10"/>
      <c r="L9" s="10"/>
      <c r="M9" s="10"/>
      <c r="N9" s="142"/>
    </row>
    <row r="10" spans="1:14" ht="15.75">
      <c r="A10" s="8"/>
      <c r="B10" s="16" t="s">
        <v>5</v>
      </c>
      <c r="C10" s="16"/>
      <c r="D10" s="10"/>
      <c r="E10" s="10"/>
      <c r="F10" s="10"/>
      <c r="G10" s="10"/>
      <c r="H10" s="10"/>
      <c r="I10" s="10"/>
      <c r="J10" s="10"/>
      <c r="K10" s="10"/>
      <c r="L10" s="10"/>
      <c r="M10" s="10"/>
      <c r="N10" s="142"/>
    </row>
    <row r="11" spans="1:14" ht="15.75">
      <c r="A11" s="8"/>
      <c r="B11" s="16"/>
      <c r="C11" s="16"/>
      <c r="D11" s="10"/>
      <c r="E11" s="10"/>
      <c r="F11" s="10"/>
      <c r="G11" s="10"/>
      <c r="H11" s="10"/>
      <c r="I11" s="10"/>
      <c r="J11" s="10"/>
      <c r="K11" s="10"/>
      <c r="L11" s="10"/>
      <c r="M11" s="10"/>
      <c r="N11" s="142"/>
    </row>
    <row r="12" spans="1:14" ht="15.75">
      <c r="A12" s="2"/>
      <c r="B12" s="5"/>
      <c r="C12" s="5"/>
      <c r="D12" s="5"/>
      <c r="E12" s="5"/>
      <c r="F12" s="5"/>
      <c r="G12" s="5"/>
      <c r="H12" s="5"/>
      <c r="I12" s="5"/>
      <c r="J12" s="5"/>
      <c r="K12" s="5"/>
      <c r="L12" s="5"/>
      <c r="M12" s="5"/>
      <c r="N12" s="142"/>
    </row>
    <row r="13" spans="1:14" ht="15.75">
      <c r="A13" s="8"/>
      <c r="B13" s="17" t="s">
        <v>6</v>
      </c>
      <c r="C13" s="17"/>
      <c r="D13" s="18"/>
      <c r="E13" s="18"/>
      <c r="F13" s="18"/>
      <c r="G13" s="18"/>
      <c r="H13" s="18"/>
      <c r="I13" s="18"/>
      <c r="J13" s="18"/>
      <c r="K13" s="18"/>
      <c r="L13" s="19" t="s">
        <v>185</v>
      </c>
      <c r="M13" s="10"/>
      <c r="N13" s="142"/>
    </row>
    <row r="14" spans="1:14" ht="15.75">
      <c r="A14" s="8"/>
      <c r="B14" s="17" t="s">
        <v>206</v>
      </c>
      <c r="C14" s="17"/>
      <c r="D14" s="18"/>
      <c r="E14" s="18"/>
      <c r="F14" s="17" t="s">
        <v>209</v>
      </c>
      <c r="G14" s="145">
        <v>0.926</v>
      </c>
      <c r="H14" s="20" t="s">
        <v>210</v>
      </c>
      <c r="I14" s="146">
        <v>0.0298</v>
      </c>
      <c r="J14" s="20" t="s">
        <v>211</v>
      </c>
      <c r="K14" s="146">
        <v>0.0443</v>
      </c>
      <c r="L14" s="19"/>
      <c r="M14" s="18"/>
      <c r="N14" s="142"/>
    </row>
    <row r="15" spans="1:14" ht="15.75">
      <c r="A15" s="8"/>
      <c r="B15" s="17" t="s">
        <v>207</v>
      </c>
      <c r="C15" s="17"/>
      <c r="D15" s="18"/>
      <c r="E15" s="18"/>
      <c r="F15" s="17" t="s">
        <v>209</v>
      </c>
      <c r="G15" s="145">
        <v>0.38</v>
      </c>
      <c r="H15" s="20" t="s">
        <v>210</v>
      </c>
      <c r="I15" s="146">
        <v>0.5</v>
      </c>
      <c r="J15" s="20" t="s">
        <v>211</v>
      </c>
      <c r="K15" s="146">
        <v>0.1202</v>
      </c>
      <c r="L15" s="19"/>
      <c r="M15" s="18"/>
      <c r="N15" s="142"/>
    </row>
    <row r="16" spans="1:14" ht="15.75">
      <c r="A16" s="8"/>
      <c r="B16" s="17" t="s">
        <v>7</v>
      </c>
      <c r="C16" s="17"/>
      <c r="D16" s="18"/>
      <c r="E16" s="18"/>
      <c r="F16" s="18"/>
      <c r="G16" s="18"/>
      <c r="H16" s="18"/>
      <c r="I16" s="18"/>
      <c r="J16" s="18"/>
      <c r="K16" s="18"/>
      <c r="L16" s="20" t="s">
        <v>186</v>
      </c>
      <c r="M16" s="10"/>
      <c r="N16" s="142"/>
    </row>
    <row r="17" spans="1:14" ht="15.75">
      <c r="A17" s="8"/>
      <c r="B17" s="17" t="s">
        <v>8</v>
      </c>
      <c r="C17" s="17"/>
      <c r="D17" s="18"/>
      <c r="E17" s="18"/>
      <c r="F17" s="18"/>
      <c r="G17" s="18"/>
      <c r="H17" s="18"/>
      <c r="I17" s="18"/>
      <c r="J17" s="18"/>
      <c r="K17" s="18"/>
      <c r="L17" s="20" t="s">
        <v>212</v>
      </c>
      <c r="M17" s="10"/>
      <c r="N17" s="142"/>
    </row>
    <row r="18" spans="1:14" ht="15.75">
      <c r="A18" s="8"/>
      <c r="B18" s="10"/>
      <c r="C18" s="10"/>
      <c r="D18" s="10"/>
      <c r="E18" s="10"/>
      <c r="F18" s="10"/>
      <c r="G18" s="10"/>
      <c r="H18" s="10"/>
      <c r="I18" s="10"/>
      <c r="J18" s="10"/>
      <c r="K18" s="10"/>
      <c r="L18" s="21"/>
      <c r="M18" s="10"/>
      <c r="N18" s="142"/>
    </row>
    <row r="19" spans="1:14" ht="15.75">
      <c r="A19" s="8"/>
      <c r="B19" s="22" t="s">
        <v>9</v>
      </c>
      <c r="C19" s="10"/>
      <c r="D19" s="10"/>
      <c r="E19" s="10"/>
      <c r="F19" s="10"/>
      <c r="G19" s="10"/>
      <c r="H19" s="10"/>
      <c r="I19" s="10"/>
      <c r="J19" s="21"/>
      <c r="K19" s="10"/>
      <c r="L19" s="15"/>
      <c r="M19" s="10"/>
      <c r="N19" s="142"/>
    </row>
    <row r="20" spans="1:14" ht="15.75">
      <c r="A20" s="8"/>
      <c r="B20" s="10"/>
      <c r="C20" s="10"/>
      <c r="D20" s="10"/>
      <c r="E20" s="10"/>
      <c r="F20" s="10"/>
      <c r="G20" s="10"/>
      <c r="H20" s="10"/>
      <c r="I20" s="10"/>
      <c r="J20" s="10"/>
      <c r="K20" s="10"/>
      <c r="L20" s="23"/>
      <c r="M20" s="10"/>
      <c r="N20" s="142"/>
    </row>
    <row r="21" spans="1:14" ht="15.75">
      <c r="A21" s="8"/>
      <c r="B21" s="10"/>
      <c r="C21" s="24" t="s">
        <v>144</v>
      </c>
      <c r="D21" s="25" t="s">
        <v>147</v>
      </c>
      <c r="E21" s="25"/>
      <c r="F21" s="25" t="s">
        <v>157</v>
      </c>
      <c r="G21" s="25"/>
      <c r="H21" s="25" t="s">
        <v>166</v>
      </c>
      <c r="I21" s="25"/>
      <c r="J21" s="26"/>
      <c r="K21" s="15"/>
      <c r="L21" s="15"/>
      <c r="M21" s="10"/>
      <c r="N21" s="142"/>
    </row>
    <row r="22" spans="1:14" ht="15.75">
      <c r="A22" s="27"/>
      <c r="B22" s="28" t="s">
        <v>10</v>
      </c>
      <c r="C22" s="29" t="s">
        <v>145</v>
      </c>
      <c r="D22" s="30" t="s">
        <v>148</v>
      </c>
      <c r="E22" s="30"/>
      <c r="F22" s="30" t="s">
        <v>158</v>
      </c>
      <c r="G22" s="30"/>
      <c r="H22" s="30" t="s">
        <v>167</v>
      </c>
      <c r="I22" s="30"/>
      <c r="J22" s="30"/>
      <c r="K22" s="31"/>
      <c r="L22" s="31"/>
      <c r="M22" s="28"/>
      <c r="N22" s="142"/>
    </row>
    <row r="23" spans="1:14" ht="15.75">
      <c r="A23" s="27"/>
      <c r="B23" s="32" t="s">
        <v>11</v>
      </c>
      <c r="C23" s="32"/>
      <c r="D23" s="33" t="s">
        <v>148</v>
      </c>
      <c r="E23" s="33"/>
      <c r="F23" s="33" t="s">
        <v>158</v>
      </c>
      <c r="G23" s="33"/>
      <c r="H23" s="33" t="s">
        <v>167</v>
      </c>
      <c r="I23" s="33"/>
      <c r="J23" s="33"/>
      <c r="K23" s="34"/>
      <c r="L23" s="31"/>
      <c r="M23" s="28"/>
      <c r="N23" s="142"/>
    </row>
    <row r="24" spans="1:14" ht="15.75">
      <c r="A24" s="27"/>
      <c r="B24" s="28" t="s">
        <v>12</v>
      </c>
      <c r="C24" s="28"/>
      <c r="D24" s="35" t="s">
        <v>149</v>
      </c>
      <c r="E24" s="30"/>
      <c r="F24" s="35" t="s">
        <v>159</v>
      </c>
      <c r="G24" s="30"/>
      <c r="H24" s="35" t="s">
        <v>168</v>
      </c>
      <c r="I24" s="30"/>
      <c r="J24" s="35"/>
      <c r="K24" s="31"/>
      <c r="L24" s="31"/>
      <c r="M24" s="28"/>
      <c r="N24" s="142"/>
    </row>
    <row r="25" spans="1:14" ht="15.75">
      <c r="A25" s="27"/>
      <c r="B25" s="28"/>
      <c r="C25" s="28"/>
      <c r="D25" s="28"/>
      <c r="E25" s="30"/>
      <c r="F25" s="30"/>
      <c r="G25" s="30"/>
      <c r="H25" s="30"/>
      <c r="I25" s="30"/>
      <c r="J25" s="30"/>
      <c r="K25" s="31"/>
      <c r="L25" s="31"/>
      <c r="M25" s="28"/>
      <c r="N25" s="142"/>
    </row>
    <row r="26" spans="1:14" ht="15.75">
      <c r="A26" s="27"/>
      <c r="B26" s="28" t="s">
        <v>13</v>
      </c>
      <c r="C26" s="28"/>
      <c r="D26" s="36">
        <v>210000</v>
      </c>
      <c r="E26" s="37"/>
      <c r="F26" s="36">
        <v>70000</v>
      </c>
      <c r="G26" s="36"/>
      <c r="H26" s="36">
        <v>20000</v>
      </c>
      <c r="I26" s="36"/>
      <c r="J26" s="36"/>
      <c r="K26" s="38"/>
      <c r="L26" s="36">
        <f>J26+H26+F26+D26</f>
        <v>300000</v>
      </c>
      <c r="M26" s="39"/>
      <c r="N26" s="142"/>
    </row>
    <row r="27" spans="1:14" ht="15.75">
      <c r="A27" s="27"/>
      <c r="B27" s="28" t="s">
        <v>14</v>
      </c>
      <c r="C27" s="40">
        <f>L26/L27</f>
        <v>1</v>
      </c>
      <c r="D27" s="36">
        <v>210000</v>
      </c>
      <c r="E27" s="37"/>
      <c r="F27" s="36">
        <v>70000</v>
      </c>
      <c r="G27" s="36"/>
      <c r="H27" s="36">
        <v>20000</v>
      </c>
      <c r="I27" s="41"/>
      <c r="J27" s="36"/>
      <c r="K27" s="38"/>
      <c r="L27" s="36">
        <f>J27+H27+F27+D27</f>
        <v>300000</v>
      </c>
      <c r="M27" s="39"/>
      <c r="N27" s="142"/>
    </row>
    <row r="28" spans="1:14" ht="15.75">
      <c r="A28" s="42"/>
      <c r="B28" s="32" t="s">
        <v>15</v>
      </c>
      <c r="C28" s="43">
        <f>L27/L28</f>
        <v>1</v>
      </c>
      <c r="D28" s="44">
        <v>210000</v>
      </c>
      <c r="E28" s="45"/>
      <c r="F28" s="44">
        <v>70000</v>
      </c>
      <c r="G28" s="44"/>
      <c r="H28" s="44">
        <v>20000</v>
      </c>
      <c r="I28" s="44"/>
      <c r="J28" s="44"/>
      <c r="K28" s="46"/>
      <c r="L28" s="44">
        <f>J28+H28+F28+D28</f>
        <v>300000</v>
      </c>
      <c r="M28" s="28"/>
      <c r="N28" s="142"/>
    </row>
    <row r="29" spans="1:14" ht="15.75">
      <c r="A29" s="27"/>
      <c r="B29" s="28" t="s">
        <v>16</v>
      </c>
      <c r="C29" s="47"/>
      <c r="D29" s="35" t="s">
        <v>150</v>
      </c>
      <c r="E29" s="28"/>
      <c r="F29" s="35" t="s">
        <v>160</v>
      </c>
      <c r="G29" s="35"/>
      <c r="H29" s="35" t="s">
        <v>169</v>
      </c>
      <c r="I29" s="35"/>
      <c r="J29" s="35"/>
      <c r="K29" s="31"/>
      <c r="L29" s="31"/>
      <c r="M29" s="28"/>
      <c r="N29" s="142"/>
    </row>
    <row r="30" spans="1:14" ht="15.75">
      <c r="A30" s="27"/>
      <c r="B30" s="28" t="s">
        <v>17</v>
      </c>
      <c r="C30" s="47"/>
      <c r="D30" s="48">
        <v>0.0609906</v>
      </c>
      <c r="E30" s="49"/>
      <c r="F30" s="48">
        <v>0.0644906</v>
      </c>
      <c r="G30" s="48"/>
      <c r="H30" s="48">
        <v>0.0719906</v>
      </c>
      <c r="I30" s="50"/>
      <c r="J30" s="48"/>
      <c r="K30" s="31"/>
      <c r="L30" s="50">
        <f>SUMPRODUCT(D30:J30,D28:J28)/L28</f>
        <v>0.0625406</v>
      </c>
      <c r="M30" s="28"/>
      <c r="N30" s="142"/>
    </row>
    <row r="31" spans="1:14" ht="15.75">
      <c r="A31" s="27"/>
      <c r="B31" s="28" t="s">
        <v>18</v>
      </c>
      <c r="C31" s="47"/>
      <c r="D31" s="48">
        <v>0.063775</v>
      </c>
      <c r="E31" s="49"/>
      <c r="F31" s="48">
        <v>0.067275</v>
      </c>
      <c r="G31" s="48"/>
      <c r="H31" s="48">
        <v>0.074775</v>
      </c>
      <c r="I31" s="50"/>
      <c r="J31" s="48"/>
      <c r="K31" s="31"/>
      <c r="L31" s="31"/>
      <c r="M31" s="28"/>
      <c r="N31" s="142"/>
    </row>
    <row r="32" spans="1:14" ht="15.75">
      <c r="A32" s="27"/>
      <c r="B32" s="28" t="s">
        <v>19</v>
      </c>
      <c r="C32" s="47"/>
      <c r="D32" s="35" t="s">
        <v>151</v>
      </c>
      <c r="E32" s="28"/>
      <c r="F32" s="35" t="s">
        <v>151</v>
      </c>
      <c r="G32" s="35"/>
      <c r="H32" s="35" t="s">
        <v>151</v>
      </c>
      <c r="I32" s="35"/>
      <c r="J32" s="35"/>
      <c r="K32" s="31"/>
      <c r="L32" s="31"/>
      <c r="M32" s="28"/>
      <c r="N32" s="142"/>
    </row>
    <row r="33" spans="1:14" ht="15.75">
      <c r="A33" s="27"/>
      <c r="B33" s="28" t="s">
        <v>20</v>
      </c>
      <c r="C33" s="28"/>
      <c r="D33" s="51">
        <v>1643</v>
      </c>
      <c r="E33" s="28"/>
      <c r="F33" s="51">
        <v>1643</v>
      </c>
      <c r="G33" s="51"/>
      <c r="H33" s="51">
        <v>1643</v>
      </c>
      <c r="I33" s="35"/>
      <c r="J33" s="35"/>
      <c r="K33" s="31"/>
      <c r="L33" s="31"/>
      <c r="M33" s="28"/>
      <c r="N33" s="142"/>
    </row>
    <row r="34" spans="1:14" ht="15.75">
      <c r="A34" s="27"/>
      <c r="B34" s="28" t="s">
        <v>21</v>
      </c>
      <c r="C34" s="28"/>
      <c r="D34" s="35" t="s">
        <v>152</v>
      </c>
      <c r="E34" s="28"/>
      <c r="F34" s="35" t="s">
        <v>161</v>
      </c>
      <c r="G34" s="35"/>
      <c r="H34" s="35" t="s">
        <v>170</v>
      </c>
      <c r="I34" s="35"/>
      <c r="J34" s="35"/>
      <c r="K34" s="31"/>
      <c r="L34" s="31"/>
      <c r="M34" s="28"/>
      <c r="N34" s="142"/>
    </row>
    <row r="35" spans="1:14" ht="15.75">
      <c r="A35" s="27"/>
      <c r="B35" s="28"/>
      <c r="C35" s="28"/>
      <c r="D35" s="52"/>
      <c r="E35" s="52"/>
      <c r="F35" s="28"/>
      <c r="G35" s="52"/>
      <c r="H35" s="52"/>
      <c r="I35" s="52"/>
      <c r="J35" s="52"/>
      <c r="K35" s="52"/>
      <c r="L35" s="52"/>
      <c r="M35" s="28"/>
      <c r="N35" s="142"/>
    </row>
    <row r="36" spans="1:14" ht="15.75">
      <c r="A36" s="27"/>
      <c r="B36" s="28" t="s">
        <v>22</v>
      </c>
      <c r="C36" s="28"/>
      <c r="D36" s="28"/>
      <c r="E36" s="28"/>
      <c r="F36" s="28"/>
      <c r="G36" s="28"/>
      <c r="H36" s="28"/>
      <c r="I36" s="28"/>
      <c r="J36" s="28"/>
      <c r="K36" s="28"/>
      <c r="L36" s="50">
        <f>(H26+F26)/(D26)</f>
        <v>0.42857142857142855</v>
      </c>
      <c r="M36" s="28"/>
      <c r="N36" s="142"/>
    </row>
    <row r="37" spans="1:14" ht="15.75">
      <c r="A37" s="27"/>
      <c r="B37" s="28" t="s">
        <v>23</v>
      </c>
      <c r="C37" s="28"/>
      <c r="D37" s="28"/>
      <c r="E37" s="28"/>
      <c r="F37" s="28"/>
      <c r="G37" s="28"/>
      <c r="H37" s="28"/>
      <c r="I37" s="28"/>
      <c r="J37" s="28"/>
      <c r="K37" s="28"/>
      <c r="L37" s="50">
        <f>(H28+F28)/(D28)</f>
        <v>0.42857142857142855</v>
      </c>
      <c r="M37" s="28"/>
      <c r="N37" s="142"/>
    </row>
    <row r="38" spans="1:14" ht="15.75">
      <c r="A38" s="27"/>
      <c r="B38" s="28" t="s">
        <v>24</v>
      </c>
      <c r="C38" s="28"/>
      <c r="D38" s="28"/>
      <c r="E38" s="28"/>
      <c r="F38" s="28"/>
      <c r="G38" s="28"/>
      <c r="H38" s="28"/>
      <c r="I38" s="28"/>
      <c r="J38" s="35" t="s">
        <v>147</v>
      </c>
      <c r="K38" s="35" t="s">
        <v>184</v>
      </c>
      <c r="L38" s="36">
        <v>60000</v>
      </c>
      <c r="M38" s="28"/>
      <c r="N38" s="142"/>
    </row>
    <row r="39" spans="1:14" ht="15.75">
      <c r="A39" s="27"/>
      <c r="B39" s="28"/>
      <c r="C39" s="28"/>
      <c r="D39" s="28"/>
      <c r="E39" s="28"/>
      <c r="F39" s="28"/>
      <c r="G39" s="28"/>
      <c r="H39" s="28"/>
      <c r="I39" s="28"/>
      <c r="J39" s="28"/>
      <c r="K39" s="28"/>
      <c r="L39" s="53"/>
      <c r="M39" s="28"/>
      <c r="N39" s="142"/>
    </row>
    <row r="40" spans="1:14" ht="15.75">
      <c r="A40" s="27"/>
      <c r="B40" s="28" t="s">
        <v>25</v>
      </c>
      <c r="C40" s="28"/>
      <c r="D40" s="28"/>
      <c r="E40" s="28"/>
      <c r="F40" s="28"/>
      <c r="G40" s="28"/>
      <c r="H40" s="28"/>
      <c r="I40" s="28"/>
      <c r="J40" s="35"/>
      <c r="K40" s="35"/>
      <c r="L40" s="35" t="s">
        <v>187</v>
      </c>
      <c r="M40" s="28"/>
      <c r="N40" s="142"/>
    </row>
    <row r="41" spans="1:14" ht="15.75">
      <c r="A41" s="42"/>
      <c r="B41" s="32" t="s">
        <v>26</v>
      </c>
      <c r="C41" s="32"/>
      <c r="D41" s="32"/>
      <c r="E41" s="32"/>
      <c r="F41" s="32"/>
      <c r="G41" s="32"/>
      <c r="H41" s="32"/>
      <c r="I41" s="32"/>
      <c r="J41" s="54"/>
      <c r="K41" s="54"/>
      <c r="L41" s="55">
        <v>36980</v>
      </c>
      <c r="M41" s="32"/>
      <c r="N41" s="142"/>
    </row>
    <row r="42" spans="1:14" ht="15.75">
      <c r="A42" s="27"/>
      <c r="B42" s="28" t="s">
        <v>27</v>
      </c>
      <c r="C42" s="28"/>
      <c r="D42" s="28"/>
      <c r="E42" s="28"/>
      <c r="F42" s="28"/>
      <c r="G42" s="28"/>
      <c r="H42" s="31"/>
      <c r="I42" s="28">
        <f>L42-J42+1</f>
        <v>91</v>
      </c>
      <c r="J42" s="56">
        <v>36798</v>
      </c>
      <c r="K42" s="57"/>
      <c r="L42" s="56">
        <v>36888</v>
      </c>
      <c r="M42" s="28"/>
      <c r="N42" s="142"/>
    </row>
    <row r="43" spans="1:14" ht="15.75">
      <c r="A43" s="27"/>
      <c r="B43" s="28" t="s">
        <v>28</v>
      </c>
      <c r="C43" s="28"/>
      <c r="D43" s="28"/>
      <c r="E43" s="28"/>
      <c r="F43" s="28"/>
      <c r="G43" s="28"/>
      <c r="H43" s="31"/>
      <c r="I43" s="28">
        <f>L43-J43+1</f>
        <v>91</v>
      </c>
      <c r="J43" s="56">
        <v>36889</v>
      </c>
      <c r="K43" s="57"/>
      <c r="L43" s="56">
        <v>36979</v>
      </c>
      <c r="M43" s="28"/>
      <c r="N43" s="142"/>
    </row>
    <row r="44" spans="1:14" ht="15.75">
      <c r="A44" s="27"/>
      <c r="B44" s="28" t="s">
        <v>29</v>
      </c>
      <c r="C44" s="28"/>
      <c r="D44" s="28"/>
      <c r="E44" s="28"/>
      <c r="F44" s="28"/>
      <c r="G44" s="28"/>
      <c r="H44" s="28"/>
      <c r="I44" s="28"/>
      <c r="J44" s="56"/>
      <c r="K44" s="57"/>
      <c r="L44" s="56" t="s">
        <v>189</v>
      </c>
      <c r="M44" s="28"/>
      <c r="N44" s="142"/>
    </row>
    <row r="45" spans="1:14" ht="15.75">
      <c r="A45" s="27"/>
      <c r="B45" s="28" t="s">
        <v>30</v>
      </c>
      <c r="C45" s="28"/>
      <c r="D45" s="28"/>
      <c r="E45" s="28"/>
      <c r="F45" s="28"/>
      <c r="G45" s="28"/>
      <c r="H45" s="28"/>
      <c r="I45" s="28"/>
      <c r="J45" s="56"/>
      <c r="K45" s="57"/>
      <c r="L45" s="56">
        <v>36971</v>
      </c>
      <c r="M45" s="28"/>
      <c r="N45" s="142"/>
    </row>
    <row r="46" spans="1:14" ht="15.75">
      <c r="A46" s="27"/>
      <c r="B46" s="28"/>
      <c r="C46" s="28"/>
      <c r="D46" s="28"/>
      <c r="E46" s="28"/>
      <c r="F46" s="28"/>
      <c r="G46" s="28"/>
      <c r="H46" s="28"/>
      <c r="I46" s="28"/>
      <c r="J46" s="28"/>
      <c r="K46" s="28"/>
      <c r="L46" s="58"/>
      <c r="M46" s="28"/>
      <c r="N46" s="142"/>
    </row>
    <row r="47" spans="1:14" ht="15.75">
      <c r="A47" s="2"/>
      <c r="B47" s="5"/>
      <c r="C47" s="5"/>
      <c r="D47" s="5"/>
      <c r="E47" s="5"/>
      <c r="F47" s="5"/>
      <c r="G47" s="5"/>
      <c r="H47" s="5"/>
      <c r="I47" s="5"/>
      <c r="J47" s="5"/>
      <c r="K47" s="5"/>
      <c r="L47" s="59"/>
      <c r="M47" s="5"/>
      <c r="N47" s="142"/>
    </row>
    <row r="48" spans="1:14" ht="15.75">
      <c r="A48" s="8"/>
      <c r="B48" s="60" t="s">
        <v>31</v>
      </c>
      <c r="C48" s="16"/>
      <c r="D48" s="10"/>
      <c r="E48" s="10"/>
      <c r="F48" s="10"/>
      <c r="G48" s="10"/>
      <c r="H48" s="10"/>
      <c r="I48" s="10"/>
      <c r="J48" s="10"/>
      <c r="K48" s="10"/>
      <c r="L48" s="61"/>
      <c r="M48" s="10"/>
      <c r="N48" s="142"/>
    </row>
    <row r="49" spans="1:14" ht="15.75">
      <c r="A49" s="8"/>
      <c r="B49" s="16"/>
      <c r="C49" s="16"/>
      <c r="D49" s="10"/>
      <c r="E49" s="10"/>
      <c r="F49" s="10"/>
      <c r="G49" s="10"/>
      <c r="H49" s="10"/>
      <c r="I49" s="10"/>
      <c r="J49" s="10"/>
      <c r="K49" s="10"/>
      <c r="L49" s="61"/>
      <c r="M49" s="10"/>
      <c r="N49" s="142"/>
    </row>
    <row r="50" spans="1:14" ht="47.25">
      <c r="A50" s="8"/>
      <c r="B50" s="62" t="s">
        <v>32</v>
      </c>
      <c r="C50" s="63" t="s">
        <v>146</v>
      </c>
      <c r="D50" s="63" t="s">
        <v>153</v>
      </c>
      <c r="E50" s="63"/>
      <c r="F50" s="63" t="s">
        <v>162</v>
      </c>
      <c r="G50" s="63"/>
      <c r="H50" s="63" t="s">
        <v>171</v>
      </c>
      <c r="I50" s="63"/>
      <c r="J50" s="63" t="s">
        <v>175</v>
      </c>
      <c r="K50" s="63"/>
      <c r="L50" s="64" t="s">
        <v>190</v>
      </c>
      <c r="M50" s="12"/>
      <c r="N50" s="142"/>
    </row>
    <row r="51" spans="1:14" ht="15.75">
      <c r="A51" s="27"/>
      <c r="B51" s="28" t="s">
        <v>33</v>
      </c>
      <c r="C51" s="65"/>
      <c r="D51" s="65"/>
      <c r="E51" s="65"/>
      <c r="F51" s="65"/>
      <c r="G51" s="65"/>
      <c r="H51" s="65"/>
      <c r="I51" s="65"/>
      <c r="J51" s="65"/>
      <c r="K51" s="65"/>
      <c r="L51" s="66">
        <f>D51-F51+H51-J51</f>
        <v>0</v>
      </c>
      <c r="M51" s="28"/>
      <c r="N51" s="142"/>
    </row>
    <row r="52" spans="1:14" ht="15.75">
      <c r="A52" s="27"/>
      <c r="B52" s="28" t="s">
        <v>34</v>
      </c>
      <c r="C52" s="65"/>
      <c r="D52" s="65"/>
      <c r="E52" s="65"/>
      <c r="F52" s="65"/>
      <c r="G52" s="65"/>
      <c r="H52" s="65"/>
      <c r="I52" s="65"/>
      <c r="J52" s="65"/>
      <c r="K52" s="65"/>
      <c r="L52" s="66">
        <f>D52-F52</f>
        <v>0</v>
      </c>
      <c r="M52" s="28"/>
      <c r="N52" s="142"/>
    </row>
    <row r="53" spans="1:14" ht="15.75">
      <c r="A53" s="27"/>
      <c r="B53" s="28"/>
      <c r="C53" s="65"/>
      <c r="D53" s="65"/>
      <c r="E53" s="65"/>
      <c r="F53" s="65"/>
      <c r="G53" s="65"/>
      <c r="H53" s="65"/>
      <c r="I53" s="65"/>
      <c r="J53" s="65"/>
      <c r="K53" s="65"/>
      <c r="L53" s="66"/>
      <c r="M53" s="28"/>
      <c r="N53" s="142"/>
    </row>
    <row r="54" spans="1:14" ht="15.75">
      <c r="A54" s="27"/>
      <c r="B54" s="28" t="s">
        <v>35</v>
      </c>
      <c r="C54" s="65">
        <f>SUM(C51:C53)</f>
        <v>0</v>
      </c>
      <c r="D54" s="65">
        <f>SUM(D51:D53)</f>
        <v>0</v>
      </c>
      <c r="E54" s="65"/>
      <c r="F54" s="65">
        <f>SUM(F51:F53)</f>
        <v>0</v>
      </c>
      <c r="G54" s="65"/>
      <c r="H54" s="65">
        <f>SUM(H51:H53)</f>
        <v>0</v>
      </c>
      <c r="I54" s="65"/>
      <c r="J54" s="65">
        <f>SUM(J51:J53)</f>
        <v>0</v>
      </c>
      <c r="K54" s="65"/>
      <c r="L54" s="67">
        <f>SUM(L51:L53)</f>
        <v>0</v>
      </c>
      <c r="M54" s="28"/>
      <c r="N54" s="142"/>
    </row>
    <row r="55" spans="1:14" ht="15.75">
      <c r="A55" s="27"/>
      <c r="B55" s="28"/>
      <c r="C55" s="65"/>
      <c r="D55" s="65"/>
      <c r="E55" s="65"/>
      <c r="F55" s="65"/>
      <c r="G55" s="65"/>
      <c r="H55" s="65"/>
      <c r="I55" s="65"/>
      <c r="J55" s="65"/>
      <c r="K55" s="65"/>
      <c r="L55" s="67"/>
      <c r="M55" s="28"/>
      <c r="N55" s="142"/>
    </row>
    <row r="56" spans="1:14" ht="15.75">
      <c r="A56" s="8"/>
      <c r="B56" s="12" t="s">
        <v>36</v>
      </c>
      <c r="C56" s="68"/>
      <c r="D56" s="68"/>
      <c r="E56" s="68"/>
      <c r="F56" s="69"/>
      <c r="G56" s="68"/>
      <c r="H56" s="68"/>
      <c r="I56" s="68"/>
      <c r="J56" s="68"/>
      <c r="K56" s="68"/>
      <c r="L56" s="70"/>
      <c r="M56" s="10"/>
      <c r="N56" s="142"/>
    </row>
    <row r="57" spans="1:14" ht="15.75">
      <c r="A57" s="8"/>
      <c r="B57" s="10"/>
      <c r="C57" s="68"/>
      <c r="D57" s="68"/>
      <c r="E57" s="68"/>
      <c r="F57" s="68"/>
      <c r="G57" s="68"/>
      <c r="H57" s="68"/>
      <c r="I57" s="68"/>
      <c r="J57" s="68"/>
      <c r="K57" s="68"/>
      <c r="L57" s="70"/>
      <c r="M57" s="10"/>
      <c r="N57" s="142"/>
    </row>
    <row r="58" spans="1:16" ht="15.75">
      <c r="A58" s="27"/>
      <c r="B58" s="28" t="s">
        <v>33</v>
      </c>
      <c r="C58" s="65">
        <f>300887-C59</f>
        <v>300234</v>
      </c>
      <c r="D58" s="66">
        <v>384237</v>
      </c>
      <c r="E58" s="65"/>
      <c r="F58" s="65">
        <f>D58+H58-377247</f>
        <v>26396</v>
      </c>
      <c r="G58" s="65"/>
      <c r="H58" s="65">
        <v>19406</v>
      </c>
      <c r="I58" s="65"/>
      <c r="J58" s="65"/>
      <c r="K58" s="65"/>
      <c r="L58" s="66">
        <f>D58-F58+H58-J58</f>
        <v>377247</v>
      </c>
      <c r="M58" s="28"/>
      <c r="N58" s="142"/>
      <c r="P58" s="1">
        <f>13667142.37+4417445.76+6240047+11046747.42</f>
        <v>35371382.55</v>
      </c>
    </row>
    <row r="59" spans="1:14" ht="15.75">
      <c r="A59" s="27"/>
      <c r="B59" s="28" t="s">
        <v>34</v>
      </c>
      <c r="C59" s="65">
        <v>653</v>
      </c>
      <c r="D59" s="66">
        <v>0</v>
      </c>
      <c r="E59" s="65"/>
      <c r="F59" s="65">
        <v>131</v>
      </c>
      <c r="G59" s="65"/>
      <c r="H59" s="65">
        <v>131</v>
      </c>
      <c r="I59" s="65"/>
      <c r="J59" s="65"/>
      <c r="K59" s="65"/>
      <c r="L59" s="66">
        <f>D59-F59+H59-J59</f>
        <v>0</v>
      </c>
      <c r="M59" s="28"/>
      <c r="N59" s="142"/>
    </row>
    <row r="60" spans="1:16" ht="15.75">
      <c r="A60" s="27"/>
      <c r="B60" s="65"/>
      <c r="C60" s="65"/>
      <c r="D60" s="66"/>
      <c r="E60" s="65"/>
      <c r="F60" s="65"/>
      <c r="G60" s="65"/>
      <c r="H60" s="65"/>
      <c r="I60" s="65"/>
      <c r="J60" s="65"/>
      <c r="K60" s="65"/>
      <c r="L60" s="66"/>
      <c r="M60" s="28"/>
      <c r="N60" s="142"/>
      <c r="P60" s="1">
        <f>1866.79+10812.15</f>
        <v>12678.939999999999</v>
      </c>
    </row>
    <row r="61" spans="1:14" ht="15.75">
      <c r="A61" s="27"/>
      <c r="B61" s="28" t="s">
        <v>35</v>
      </c>
      <c r="C61" s="65">
        <f>SUM(C58:C60)</f>
        <v>300887</v>
      </c>
      <c r="D61" s="65">
        <v>384237</v>
      </c>
      <c r="E61" s="65"/>
      <c r="F61" s="65">
        <f>SUM(F58:F60)</f>
        <v>26527</v>
      </c>
      <c r="G61" s="65"/>
      <c r="H61" s="65">
        <f>SUM(H58:H60)</f>
        <v>19537</v>
      </c>
      <c r="I61" s="65"/>
      <c r="J61" s="65">
        <f>SUM(J58:J60)</f>
        <v>0</v>
      </c>
      <c r="K61" s="65"/>
      <c r="L61" s="65">
        <f>SUM(L58:L60)</f>
        <v>377247</v>
      </c>
      <c r="M61" s="28"/>
      <c r="N61" s="142"/>
    </row>
    <row r="62" spans="1:14" ht="15.75">
      <c r="A62" s="27"/>
      <c r="B62" s="28"/>
      <c r="C62" s="65"/>
      <c r="D62" s="67"/>
      <c r="E62" s="65"/>
      <c r="F62" s="65"/>
      <c r="G62" s="65"/>
      <c r="H62" s="65"/>
      <c r="I62" s="65"/>
      <c r="J62" s="65"/>
      <c r="K62" s="65"/>
      <c r="L62" s="67"/>
      <c r="M62" s="28"/>
      <c r="N62" s="142"/>
    </row>
    <row r="63" spans="1:14" ht="15.75">
      <c r="A63" s="27"/>
      <c r="B63" s="28" t="s">
        <v>37</v>
      </c>
      <c r="C63" s="65">
        <f>-31685-6493-1315</f>
        <v>-39493</v>
      </c>
      <c r="D63" s="65">
        <v>-38178</v>
      </c>
      <c r="E63" s="65"/>
      <c r="F63" s="65"/>
      <c r="G63" s="65"/>
      <c r="H63" s="65"/>
      <c r="I63" s="65"/>
      <c r="J63" s="65"/>
      <c r="K63" s="65"/>
      <c r="L63" s="65">
        <f>D63+F63</f>
        <v>-38178</v>
      </c>
      <c r="M63" s="28"/>
      <c r="N63" s="142"/>
    </row>
    <row r="64" spans="1:14" ht="15.75">
      <c r="A64" s="27"/>
      <c r="B64" s="28" t="s">
        <v>38</v>
      </c>
      <c r="C64" s="65">
        <v>0</v>
      </c>
      <c r="D64" s="67">
        <v>0</v>
      </c>
      <c r="E64" s="65"/>
      <c r="F64" s="65"/>
      <c r="G64" s="65"/>
      <c r="H64" s="65"/>
      <c r="I64" s="65"/>
      <c r="J64" s="65"/>
      <c r="K64" s="65"/>
      <c r="L64" s="67">
        <v>0</v>
      </c>
      <c r="M64" s="28"/>
      <c r="N64" s="142"/>
    </row>
    <row r="65" spans="1:14" ht="15.75">
      <c r="A65" s="27"/>
      <c r="B65" s="28" t="s">
        <v>39</v>
      </c>
      <c r="C65" s="65">
        <v>37429</v>
      </c>
      <c r="D65" s="67">
        <v>17868</v>
      </c>
      <c r="E65" s="65"/>
      <c r="F65" s="65">
        <f>F61</f>
        <v>26527</v>
      </c>
      <c r="G65" s="65"/>
      <c r="H65" s="65">
        <f>-H61</f>
        <v>-19537</v>
      </c>
      <c r="I65" s="65"/>
      <c r="J65" s="65"/>
      <c r="K65" s="65"/>
      <c r="L65" s="67">
        <f>J104</f>
        <v>27447</v>
      </c>
      <c r="M65" s="28"/>
      <c r="N65" s="142"/>
    </row>
    <row r="66" spans="1:14" ht="15.75">
      <c r="A66" s="27"/>
      <c r="B66" s="28" t="s">
        <v>40</v>
      </c>
      <c r="C66" s="65">
        <v>0</v>
      </c>
      <c r="D66" s="67">
        <v>-75762</v>
      </c>
      <c r="E66" s="65"/>
      <c r="F66" s="65"/>
      <c r="G66" s="65"/>
      <c r="H66" s="65">
        <v>-5881</v>
      </c>
      <c r="I66" s="65"/>
      <c r="J66" s="65"/>
      <c r="K66" s="65"/>
      <c r="L66" s="67">
        <f>H66+D66</f>
        <v>-81643</v>
      </c>
      <c r="M66" s="28"/>
      <c r="N66" s="142"/>
    </row>
    <row r="67" spans="1:14" ht="15.75">
      <c r="A67" s="27"/>
      <c r="B67" s="28" t="s">
        <v>199</v>
      </c>
      <c r="C67" s="65">
        <v>0</v>
      </c>
      <c r="D67" s="67">
        <v>-367</v>
      </c>
      <c r="E67" s="65"/>
      <c r="F67" s="65">
        <v>0</v>
      </c>
      <c r="G67" s="65"/>
      <c r="H67" s="65"/>
      <c r="I67" s="65"/>
      <c r="J67" s="65"/>
      <c r="K67" s="65"/>
      <c r="L67" s="67">
        <f>D67+F67+H67</f>
        <v>-367</v>
      </c>
      <c r="M67" s="28"/>
      <c r="N67" s="142"/>
    </row>
    <row r="68" spans="1:14" ht="15.75">
      <c r="A68" s="27"/>
      <c r="B68" s="28" t="s">
        <v>42</v>
      </c>
      <c r="C68" s="65">
        <v>1177</v>
      </c>
      <c r="D68" s="67">
        <v>16796</v>
      </c>
      <c r="E68" s="65"/>
      <c r="F68" s="65">
        <v>3292</v>
      </c>
      <c r="G68" s="65"/>
      <c r="H68" s="72"/>
      <c r="I68" s="65"/>
      <c r="J68" s="65"/>
      <c r="K68" s="65"/>
      <c r="L68" s="67">
        <f>F68+D68</f>
        <v>20088</v>
      </c>
      <c r="M68" s="28"/>
      <c r="N68" s="142"/>
    </row>
    <row r="69" spans="1:14" ht="15.75">
      <c r="A69" s="27"/>
      <c r="B69" s="28" t="s">
        <v>82</v>
      </c>
      <c r="C69" s="65">
        <v>0</v>
      </c>
      <c r="D69" s="67">
        <v>-4594</v>
      </c>
      <c r="E69" s="65"/>
      <c r="F69" s="65"/>
      <c r="G69" s="65"/>
      <c r="H69" s="72"/>
      <c r="I69" s="65"/>
      <c r="J69" s="65"/>
      <c r="K69" s="65"/>
      <c r="L69" s="67">
        <v>-4594</v>
      </c>
      <c r="M69" s="28"/>
      <c r="N69" s="142"/>
    </row>
    <row r="70" spans="1:14" ht="15.75">
      <c r="A70" s="27"/>
      <c r="B70" s="28" t="s">
        <v>15</v>
      </c>
      <c r="C70" s="67">
        <f>SUM(C61:C68)</f>
        <v>300000</v>
      </c>
      <c r="D70" s="67">
        <f>SUM(D61:D69)</f>
        <v>300000</v>
      </c>
      <c r="E70" s="65"/>
      <c r="F70" s="65">
        <f>F65-F68-F67</f>
        <v>23235</v>
      </c>
      <c r="G70" s="65"/>
      <c r="H70" s="65"/>
      <c r="I70" s="65"/>
      <c r="J70" s="65"/>
      <c r="K70" s="65"/>
      <c r="L70" s="67">
        <f>SUM(L61:L69)</f>
        <v>300000</v>
      </c>
      <c r="M70" s="28"/>
      <c r="N70" s="142"/>
    </row>
    <row r="71" spans="1:14" ht="15.75">
      <c r="A71" s="27"/>
      <c r="B71" s="65"/>
      <c r="C71" s="65"/>
      <c r="D71" s="65"/>
      <c r="E71" s="65"/>
      <c r="F71" s="65"/>
      <c r="G71" s="65"/>
      <c r="H71" s="65"/>
      <c r="I71" s="65"/>
      <c r="J71" s="65"/>
      <c r="K71" s="65"/>
      <c r="L71" s="65"/>
      <c r="M71" s="28"/>
      <c r="N71" s="142"/>
    </row>
    <row r="72" spans="1:14" ht="15.75">
      <c r="A72" s="8"/>
      <c r="B72" s="68"/>
      <c r="C72" s="10"/>
      <c r="D72" s="10"/>
      <c r="E72" s="10"/>
      <c r="F72" s="10"/>
      <c r="G72" s="10"/>
      <c r="H72" s="10"/>
      <c r="I72" s="10"/>
      <c r="J72" s="21"/>
      <c r="K72" s="10"/>
      <c r="L72" s="21"/>
      <c r="M72" s="10"/>
      <c r="N72" s="142"/>
    </row>
    <row r="73" spans="1:14" ht="15.75">
      <c r="A73" s="8"/>
      <c r="B73" s="60" t="s">
        <v>43</v>
      </c>
      <c r="C73" s="17"/>
      <c r="D73" s="17"/>
      <c r="E73" s="17"/>
      <c r="F73" s="17"/>
      <c r="G73" s="17"/>
      <c r="H73" s="17"/>
      <c r="I73" s="20"/>
      <c r="J73" s="20" t="s">
        <v>176</v>
      </c>
      <c r="K73" s="20"/>
      <c r="L73" s="20" t="s">
        <v>191</v>
      </c>
      <c r="M73" s="17"/>
      <c r="N73" s="142"/>
    </row>
    <row r="74" spans="1:14" ht="15.75">
      <c r="A74" s="27"/>
      <c r="B74" s="28" t="s">
        <v>44</v>
      </c>
      <c r="C74" s="28"/>
      <c r="D74" s="28"/>
      <c r="E74" s="28"/>
      <c r="F74" s="28"/>
      <c r="G74" s="28"/>
      <c r="H74" s="28"/>
      <c r="I74" s="28"/>
      <c r="J74" s="65">
        <f>D65</f>
        <v>17868</v>
      </c>
      <c r="K74" s="28"/>
      <c r="L74" s="66">
        <v>0</v>
      </c>
      <c r="M74" s="28"/>
      <c r="N74" s="142"/>
    </row>
    <row r="75" spans="1:14" ht="15.75">
      <c r="A75" s="27"/>
      <c r="B75" s="28" t="s">
        <v>45</v>
      </c>
      <c r="C75" s="52"/>
      <c r="D75" s="73"/>
      <c r="E75" s="28"/>
      <c r="F75" s="28"/>
      <c r="G75" s="28"/>
      <c r="H75" s="28"/>
      <c r="I75" s="28"/>
      <c r="J75" s="65">
        <f>F70-F59</f>
        <v>23104</v>
      </c>
      <c r="K75" s="28"/>
      <c r="L75" s="66"/>
      <c r="M75" s="28"/>
      <c r="N75" s="142"/>
    </row>
    <row r="76" spans="1:14" ht="15.75">
      <c r="A76" s="27"/>
      <c r="B76" s="28" t="s">
        <v>46</v>
      </c>
      <c r="C76" s="28"/>
      <c r="D76" s="28"/>
      <c r="E76" s="28"/>
      <c r="F76" s="28"/>
      <c r="G76" s="28"/>
      <c r="H76" s="28"/>
      <c r="I76" s="28"/>
      <c r="J76" s="65"/>
      <c r="K76" s="28"/>
      <c r="L76" s="66">
        <f>12429+63+610-961+J79</f>
        <v>12272</v>
      </c>
      <c r="M76" s="28"/>
      <c r="N76" s="142"/>
    </row>
    <row r="77" spans="1:14" ht="15.75">
      <c r="A77" s="27"/>
      <c r="B77" s="28" t="s">
        <v>47</v>
      </c>
      <c r="C77" s="28"/>
      <c r="D77" s="28"/>
      <c r="E77" s="28"/>
      <c r="F77" s="28"/>
      <c r="G77" s="28"/>
      <c r="H77" s="28"/>
      <c r="I77" s="28"/>
      <c r="J77" s="65"/>
      <c r="K77" s="28"/>
      <c r="L77" s="66"/>
      <c r="M77" s="28"/>
      <c r="N77" s="142"/>
    </row>
    <row r="78" spans="1:14" ht="15.75">
      <c r="A78" s="27"/>
      <c r="B78" s="28" t="s">
        <v>48</v>
      </c>
      <c r="C78" s="28"/>
      <c r="D78" s="28"/>
      <c r="E78" s="28"/>
      <c r="F78" s="28"/>
      <c r="G78" s="28"/>
      <c r="H78" s="28"/>
      <c r="I78" s="28"/>
      <c r="J78" s="65">
        <f>SUM(J74:J77)</f>
        <v>40972</v>
      </c>
      <c r="K78" s="28"/>
      <c r="L78" s="67">
        <f>SUM(L74:L77)</f>
        <v>12272</v>
      </c>
      <c r="M78" s="28"/>
      <c r="N78" s="142"/>
    </row>
    <row r="79" spans="1:14" ht="15.75">
      <c r="A79" s="27"/>
      <c r="B79" s="28" t="s">
        <v>201</v>
      </c>
      <c r="C79" s="28"/>
      <c r="D79" s="28"/>
      <c r="E79" s="28"/>
      <c r="F79" s="28"/>
      <c r="G79" s="28"/>
      <c r="H79" s="28"/>
      <c r="I79" s="28"/>
      <c r="J79" s="65">
        <f>F59-F63</f>
        <v>131</v>
      </c>
      <c r="K79" s="28"/>
      <c r="L79" s="66">
        <f>-J79</f>
        <v>-131</v>
      </c>
      <c r="M79" s="28"/>
      <c r="N79" s="142"/>
    </row>
    <row r="80" spans="1:14" ht="15.75">
      <c r="A80" s="27"/>
      <c r="B80" s="28" t="s">
        <v>50</v>
      </c>
      <c r="C80" s="28"/>
      <c r="D80" s="28"/>
      <c r="E80" s="28"/>
      <c r="F80" s="28"/>
      <c r="G80" s="28"/>
      <c r="H80" s="28"/>
      <c r="I80" s="28"/>
      <c r="J80" s="65">
        <f>J78+J79</f>
        <v>41103</v>
      </c>
      <c r="K80" s="28"/>
      <c r="L80" s="67">
        <f>L78+L79</f>
        <v>12141</v>
      </c>
      <c r="M80" s="28"/>
      <c r="N80" s="142"/>
    </row>
    <row r="81" spans="1:14" ht="15.75">
      <c r="A81" s="27"/>
      <c r="B81" s="74" t="s">
        <v>51</v>
      </c>
      <c r="C81" s="75"/>
      <c r="D81" s="28"/>
      <c r="E81" s="28"/>
      <c r="F81" s="28"/>
      <c r="G81" s="28"/>
      <c r="H81" s="28"/>
      <c r="I81" s="28"/>
      <c r="J81" s="65"/>
      <c r="K81" s="28"/>
      <c r="L81" s="66"/>
      <c r="M81" s="28"/>
      <c r="N81" s="142"/>
    </row>
    <row r="82" spans="1:14" ht="15.75">
      <c r="A82" s="27">
        <v>1</v>
      </c>
      <c r="B82" s="28" t="s">
        <v>52</v>
      </c>
      <c r="C82" s="28"/>
      <c r="D82" s="28"/>
      <c r="E82" s="28"/>
      <c r="F82" s="28"/>
      <c r="G82" s="28"/>
      <c r="H82" s="28"/>
      <c r="I82" s="28"/>
      <c r="J82" s="28"/>
      <c r="K82" s="28"/>
      <c r="L82" s="66">
        <v>0</v>
      </c>
      <c r="M82" s="28"/>
      <c r="N82" s="142"/>
    </row>
    <row r="83" spans="1:14" ht="15.75">
      <c r="A83" s="27">
        <v>2</v>
      </c>
      <c r="B83" s="28" t="s">
        <v>53</v>
      </c>
      <c r="C83" s="28"/>
      <c r="D83" s="28"/>
      <c r="E83" s="28"/>
      <c r="F83" s="28"/>
      <c r="G83" s="28"/>
      <c r="H83" s="28"/>
      <c r="I83" s="28"/>
      <c r="J83" s="28"/>
      <c r="K83" s="28"/>
      <c r="L83" s="66">
        <v>-5</v>
      </c>
      <c r="M83" s="28"/>
      <c r="N83" s="142"/>
    </row>
    <row r="84" spans="1:14" ht="15.75">
      <c r="A84" s="27">
        <v>3</v>
      </c>
      <c r="B84" s="28" t="s">
        <v>54</v>
      </c>
      <c r="C84" s="28"/>
      <c r="D84" s="28"/>
      <c r="E84" s="28"/>
      <c r="F84" s="28"/>
      <c r="G84" s="28"/>
      <c r="H84" s="28"/>
      <c r="I84" s="28"/>
      <c r="J84" s="28"/>
      <c r="K84" s="28"/>
      <c r="L84" s="66">
        <v>-1086</v>
      </c>
      <c r="M84" s="28"/>
      <c r="N84" s="142"/>
    </row>
    <row r="85" spans="1:14" ht="15.75">
      <c r="A85" s="27">
        <v>4</v>
      </c>
      <c r="B85" s="28" t="s">
        <v>55</v>
      </c>
      <c r="C85" s="28"/>
      <c r="D85" s="28"/>
      <c r="E85" s="28"/>
      <c r="F85" s="28"/>
      <c r="G85" s="28"/>
      <c r="H85" s="28"/>
      <c r="I85" s="28"/>
      <c r="J85" s="28"/>
      <c r="K85" s="28"/>
      <c r="L85" s="66">
        <v>-351</v>
      </c>
      <c r="M85" s="28"/>
      <c r="N85" s="142"/>
    </row>
    <row r="86" spans="1:14" ht="15.75">
      <c r="A86" s="27">
        <v>5</v>
      </c>
      <c r="B86" s="28" t="s">
        <v>56</v>
      </c>
      <c r="C86" s="28"/>
      <c r="D86" s="28"/>
      <c r="E86" s="28"/>
      <c r="F86" s="28"/>
      <c r="G86" s="28"/>
      <c r="H86" s="28"/>
      <c r="I86" s="28"/>
      <c r="J86" s="28"/>
      <c r="K86" s="28"/>
      <c r="L86" s="66">
        <v>-3193</v>
      </c>
      <c r="M86" s="28"/>
      <c r="N86" s="142"/>
    </row>
    <row r="87" spans="1:14" ht="15.75">
      <c r="A87" s="27">
        <v>6</v>
      </c>
      <c r="B87" s="28" t="s">
        <v>57</v>
      </c>
      <c r="C87" s="28"/>
      <c r="D87" s="28"/>
      <c r="E87" s="28"/>
      <c r="F87" s="28"/>
      <c r="G87" s="28"/>
      <c r="H87" s="28"/>
      <c r="I87" s="28"/>
      <c r="J87" s="28"/>
      <c r="K87" s="28"/>
      <c r="L87" s="66">
        <v>-40</v>
      </c>
      <c r="M87" s="28"/>
      <c r="N87" s="142"/>
    </row>
    <row r="88" spans="1:14" ht="15.75">
      <c r="A88" s="27">
        <v>7</v>
      </c>
      <c r="B88" s="28" t="s">
        <v>58</v>
      </c>
      <c r="C88" s="28"/>
      <c r="D88" s="28"/>
      <c r="E88" s="28"/>
      <c r="F88" s="28"/>
      <c r="G88" s="28"/>
      <c r="H88" s="28"/>
      <c r="I88" s="28"/>
      <c r="J88" s="28"/>
      <c r="K88" s="28"/>
      <c r="L88" s="66">
        <v>-1125</v>
      </c>
      <c r="M88" s="28"/>
      <c r="N88" s="142"/>
    </row>
    <row r="89" spans="1:14" ht="15.75">
      <c r="A89" s="27">
        <v>8</v>
      </c>
      <c r="B89" s="28" t="s">
        <v>59</v>
      </c>
      <c r="C89" s="28"/>
      <c r="D89" s="28"/>
      <c r="E89" s="28"/>
      <c r="F89" s="28"/>
      <c r="G89" s="28"/>
      <c r="H89" s="28"/>
      <c r="I89" s="28"/>
      <c r="J89" s="28"/>
      <c r="K89" s="28"/>
      <c r="L89" s="66">
        <v>-359</v>
      </c>
      <c r="M89" s="28"/>
      <c r="N89" s="142"/>
    </row>
    <row r="90" spans="1:14" ht="15.75">
      <c r="A90" s="27">
        <v>9</v>
      </c>
      <c r="B90" s="28" t="s">
        <v>60</v>
      </c>
      <c r="C90" s="28"/>
      <c r="D90" s="28"/>
      <c r="E90" s="28"/>
      <c r="F90" s="28"/>
      <c r="G90" s="28"/>
      <c r="H90" s="28"/>
      <c r="I90" s="28"/>
      <c r="J90" s="28"/>
      <c r="K90" s="28"/>
      <c r="L90" s="66">
        <v>0</v>
      </c>
      <c r="M90" s="28"/>
      <c r="N90" s="142"/>
    </row>
    <row r="91" spans="1:14" ht="15.75">
      <c r="A91" s="27">
        <v>10</v>
      </c>
      <c r="B91" s="28" t="s">
        <v>61</v>
      </c>
      <c r="C91" s="28"/>
      <c r="D91" s="28"/>
      <c r="E91" s="28"/>
      <c r="F91" s="28"/>
      <c r="G91" s="28"/>
      <c r="H91" s="28"/>
      <c r="I91" s="28"/>
      <c r="J91" s="28"/>
      <c r="K91" s="28"/>
      <c r="L91" s="66">
        <v>0</v>
      </c>
      <c r="M91" s="28"/>
      <c r="N91" s="142"/>
    </row>
    <row r="92" spans="1:14" ht="15.75">
      <c r="A92" s="27">
        <v>11</v>
      </c>
      <c r="B92" s="28" t="s">
        <v>62</v>
      </c>
      <c r="C92" s="28"/>
      <c r="D92" s="28"/>
      <c r="E92" s="28"/>
      <c r="F92" s="28"/>
      <c r="G92" s="28"/>
      <c r="H92" s="28"/>
      <c r="I92" s="28"/>
      <c r="J92" s="65">
        <f>-L92</f>
        <v>5881</v>
      </c>
      <c r="K92" s="28"/>
      <c r="L92" s="66">
        <f>L66-D66</f>
        <v>-5881</v>
      </c>
      <c r="M92" s="28"/>
      <c r="N92" s="142"/>
    </row>
    <row r="93" spans="1:14" ht="15.75">
      <c r="A93" s="27">
        <v>12</v>
      </c>
      <c r="B93" s="28" t="s">
        <v>38</v>
      </c>
      <c r="C93" s="28"/>
      <c r="D93" s="28"/>
      <c r="E93" s="28"/>
      <c r="F93" s="28"/>
      <c r="G93" s="28"/>
      <c r="H93" s="28"/>
      <c r="I93" s="28"/>
      <c r="J93" s="28"/>
      <c r="K93" s="28"/>
      <c r="L93" s="66">
        <v>0</v>
      </c>
      <c r="M93" s="28"/>
      <c r="N93" s="142"/>
    </row>
    <row r="94" spans="1:14" ht="15.75">
      <c r="A94" s="27">
        <v>13</v>
      </c>
      <c r="B94" s="28" t="s">
        <v>200</v>
      </c>
      <c r="C94" s="28"/>
      <c r="D94" s="28"/>
      <c r="E94" s="28"/>
      <c r="F94" s="28"/>
      <c r="G94" s="28"/>
      <c r="H94" s="28"/>
      <c r="I94" s="28"/>
      <c r="J94" s="28"/>
      <c r="K94" s="28"/>
      <c r="L94" s="66">
        <f>SUM(L80:L92)</f>
        <v>101</v>
      </c>
      <c r="M94" s="28"/>
      <c r="N94" s="142"/>
    </row>
    <row r="95" spans="1:14" ht="15.75">
      <c r="A95" s="27"/>
      <c r="B95" s="74" t="s">
        <v>64</v>
      </c>
      <c r="C95" s="75"/>
      <c r="D95" s="28"/>
      <c r="E95" s="28"/>
      <c r="F95" s="28"/>
      <c r="G95" s="28"/>
      <c r="H95" s="28"/>
      <c r="I95" s="28"/>
      <c r="J95" s="28"/>
      <c r="K95" s="28"/>
      <c r="L95" s="76"/>
      <c r="M95" s="28"/>
      <c r="N95" s="142"/>
    </row>
    <row r="96" spans="1:14" ht="15.75">
      <c r="A96" s="77"/>
      <c r="B96" s="28" t="s">
        <v>65</v>
      </c>
      <c r="C96" s="75"/>
      <c r="D96" s="28"/>
      <c r="E96" s="28"/>
      <c r="F96" s="28"/>
      <c r="G96" s="28"/>
      <c r="H96" s="28"/>
      <c r="I96" s="28"/>
      <c r="J96" s="65">
        <f>-H61</f>
        <v>-19537</v>
      </c>
      <c r="K96" s="28"/>
      <c r="L96" s="76"/>
      <c r="M96" s="28"/>
      <c r="N96" s="142"/>
    </row>
    <row r="97" spans="1:14" ht="15.75">
      <c r="A97" s="27"/>
      <c r="B97" s="28" t="s">
        <v>66</v>
      </c>
      <c r="C97" s="75"/>
      <c r="D97" s="28"/>
      <c r="E97" s="28"/>
      <c r="F97" s="28"/>
      <c r="G97" s="28"/>
      <c r="H97" s="28"/>
      <c r="I97" s="28"/>
      <c r="J97" s="65">
        <v>0</v>
      </c>
      <c r="K97" s="65"/>
      <c r="L97" s="66"/>
      <c r="M97" s="28"/>
      <c r="N97" s="142"/>
    </row>
    <row r="98" spans="1:14" ht="15.75">
      <c r="A98" s="27"/>
      <c r="B98" s="28" t="s">
        <v>67</v>
      </c>
      <c r="C98" s="28"/>
      <c r="D98" s="28"/>
      <c r="E98" s="28"/>
      <c r="F98" s="28"/>
      <c r="G98" s="28"/>
      <c r="H98" s="28"/>
      <c r="I98" s="28"/>
      <c r="J98" s="65">
        <v>0</v>
      </c>
      <c r="K98" s="65"/>
      <c r="L98" s="66"/>
      <c r="M98" s="28"/>
      <c r="N98" s="142"/>
    </row>
    <row r="99" spans="1:14" ht="15.75">
      <c r="A99" s="27"/>
      <c r="B99" s="28" t="s">
        <v>68</v>
      </c>
      <c r="C99" s="28"/>
      <c r="D99" s="28"/>
      <c r="E99" s="28"/>
      <c r="F99" s="28"/>
      <c r="G99" s="28"/>
      <c r="H99" s="28"/>
      <c r="I99" s="28"/>
      <c r="J99" s="65">
        <v>0</v>
      </c>
      <c r="K99" s="65"/>
      <c r="L99" s="66"/>
      <c r="M99" s="28"/>
      <c r="N99" s="142"/>
    </row>
    <row r="100" spans="1:14" ht="15.75">
      <c r="A100" s="27"/>
      <c r="B100" s="28" t="s">
        <v>69</v>
      </c>
      <c r="C100" s="28"/>
      <c r="D100" s="28"/>
      <c r="E100" s="28"/>
      <c r="F100" s="28"/>
      <c r="G100" s="28"/>
      <c r="H100" s="28"/>
      <c r="I100" s="28"/>
      <c r="J100" s="65">
        <v>0</v>
      </c>
      <c r="K100" s="65"/>
      <c r="L100" s="66"/>
      <c r="M100" s="28"/>
      <c r="N100" s="142"/>
    </row>
    <row r="101" spans="1:14" ht="15.75">
      <c r="A101" s="27"/>
      <c r="B101" s="28" t="s">
        <v>70</v>
      </c>
      <c r="C101" s="28"/>
      <c r="D101" s="28"/>
      <c r="E101" s="28"/>
      <c r="F101" s="28"/>
      <c r="G101" s="28"/>
      <c r="H101" s="28"/>
      <c r="I101" s="28"/>
      <c r="J101" s="65">
        <v>0</v>
      </c>
      <c r="K101" s="65"/>
      <c r="L101" s="66"/>
      <c r="M101" s="28"/>
      <c r="N101" s="142"/>
    </row>
    <row r="102" spans="1:14" ht="15.75">
      <c r="A102" s="27"/>
      <c r="B102" s="28" t="s">
        <v>71</v>
      </c>
      <c r="C102" s="28"/>
      <c r="D102" s="28"/>
      <c r="E102" s="28"/>
      <c r="F102" s="28"/>
      <c r="G102" s="28"/>
      <c r="H102" s="28"/>
      <c r="I102" s="28"/>
      <c r="J102" s="65">
        <v>0</v>
      </c>
      <c r="K102" s="65"/>
      <c r="L102" s="66"/>
      <c r="M102" s="28"/>
      <c r="N102" s="142"/>
    </row>
    <row r="103" spans="1:14" ht="15.75">
      <c r="A103" s="27"/>
      <c r="B103" s="28" t="s">
        <v>72</v>
      </c>
      <c r="C103" s="28"/>
      <c r="D103" s="28"/>
      <c r="E103" s="28"/>
      <c r="F103" s="28"/>
      <c r="G103" s="28"/>
      <c r="H103" s="28"/>
      <c r="I103" s="28"/>
      <c r="J103" s="65">
        <f>SUM(J96:J102)</f>
        <v>-19537</v>
      </c>
      <c r="K103" s="65"/>
      <c r="L103" s="65">
        <f>SUM(L81:L93)</f>
        <v>-12040</v>
      </c>
      <c r="M103" s="28"/>
      <c r="N103" s="142"/>
    </row>
    <row r="104" spans="1:14" ht="15.75">
      <c r="A104" s="27"/>
      <c r="B104" s="28" t="s">
        <v>73</v>
      </c>
      <c r="C104" s="28"/>
      <c r="D104" s="28"/>
      <c r="E104" s="28"/>
      <c r="F104" s="28"/>
      <c r="G104" s="28"/>
      <c r="H104" s="28"/>
      <c r="I104" s="28"/>
      <c r="J104" s="65">
        <f>SUM(J80:J96)</f>
        <v>27447</v>
      </c>
      <c r="K104" s="65"/>
      <c r="L104" s="65">
        <f>L80+L103</f>
        <v>101</v>
      </c>
      <c r="M104" s="28"/>
      <c r="N104" s="142"/>
    </row>
    <row r="105" spans="1:14" ht="15.75">
      <c r="A105" s="27"/>
      <c r="B105" s="28"/>
      <c r="C105" s="28"/>
      <c r="D105" s="28"/>
      <c r="E105" s="28"/>
      <c r="F105" s="28"/>
      <c r="G105" s="28"/>
      <c r="H105" s="28"/>
      <c r="I105" s="28"/>
      <c r="J105" s="65"/>
      <c r="K105" s="65"/>
      <c r="L105" s="65"/>
      <c r="M105" s="28"/>
      <c r="N105" s="142"/>
    </row>
    <row r="106" spans="1:14" ht="15.75">
      <c r="A106" s="8"/>
      <c r="B106" s="15"/>
      <c r="C106" s="10"/>
      <c r="D106" s="10"/>
      <c r="E106" s="10"/>
      <c r="F106" s="10"/>
      <c r="G106" s="10"/>
      <c r="H106" s="10"/>
      <c r="I106" s="10"/>
      <c r="J106" s="68"/>
      <c r="K106" s="68"/>
      <c r="L106" s="68"/>
      <c r="M106" s="10"/>
      <c r="N106" s="142"/>
    </row>
    <row r="107" spans="1:14" ht="15.75">
      <c r="A107" s="2"/>
      <c r="B107" s="5"/>
      <c r="C107" s="5"/>
      <c r="D107" s="5"/>
      <c r="E107" s="5"/>
      <c r="F107" s="5"/>
      <c r="G107" s="5"/>
      <c r="H107" s="5"/>
      <c r="I107" s="5"/>
      <c r="J107" s="78"/>
      <c r="K107" s="78"/>
      <c r="L107" s="78"/>
      <c r="M107" s="5"/>
      <c r="N107" s="142"/>
    </row>
    <row r="108" spans="1:14" ht="15.75">
      <c r="A108" s="8"/>
      <c r="B108" s="10"/>
      <c r="C108" s="10"/>
      <c r="D108" s="10"/>
      <c r="E108" s="10"/>
      <c r="F108" s="10"/>
      <c r="G108" s="10"/>
      <c r="H108" s="10"/>
      <c r="I108" s="10"/>
      <c r="J108" s="10"/>
      <c r="K108" s="10"/>
      <c r="L108" s="61"/>
      <c r="M108" s="10"/>
      <c r="N108" s="142"/>
    </row>
    <row r="109" spans="1:14" ht="15.75">
      <c r="A109" s="79"/>
      <c r="B109" s="80"/>
      <c r="C109" s="80"/>
      <c r="D109" s="80"/>
      <c r="E109" s="80"/>
      <c r="F109" s="80"/>
      <c r="G109" s="80"/>
      <c r="H109" s="80"/>
      <c r="I109" s="80"/>
      <c r="J109" s="80"/>
      <c r="K109" s="80"/>
      <c r="L109" s="81"/>
      <c r="M109" s="80"/>
      <c r="N109" s="142"/>
    </row>
    <row r="110" spans="1:14" ht="15.75">
      <c r="A110" s="79"/>
      <c r="B110" s="82" t="s">
        <v>74</v>
      </c>
      <c r="C110" s="80"/>
      <c r="D110" s="80"/>
      <c r="E110" s="80"/>
      <c r="F110" s="80"/>
      <c r="G110" s="80"/>
      <c r="H110" s="80"/>
      <c r="I110" s="80"/>
      <c r="J110" s="80"/>
      <c r="K110" s="80"/>
      <c r="L110" s="81"/>
      <c r="M110" s="83"/>
      <c r="N110" s="142"/>
    </row>
    <row r="111" spans="1:14" ht="15.75">
      <c r="A111" s="79"/>
      <c r="B111" s="80"/>
      <c r="C111" s="80"/>
      <c r="D111" s="80"/>
      <c r="E111" s="80"/>
      <c r="F111" s="80"/>
      <c r="G111" s="80"/>
      <c r="H111" s="80"/>
      <c r="I111" s="80"/>
      <c r="J111" s="80"/>
      <c r="K111" s="80"/>
      <c r="L111" s="81"/>
      <c r="M111" s="80"/>
      <c r="N111" s="142"/>
    </row>
    <row r="112" spans="1:14" ht="15.75">
      <c r="A112" s="8"/>
      <c r="B112" s="84" t="s">
        <v>75</v>
      </c>
      <c r="C112" s="16"/>
      <c r="D112" s="10"/>
      <c r="E112" s="10"/>
      <c r="F112" s="10"/>
      <c r="G112" s="10"/>
      <c r="H112" s="10"/>
      <c r="I112" s="10"/>
      <c r="J112" s="10"/>
      <c r="K112" s="10"/>
      <c r="L112" s="61"/>
      <c r="M112" s="10"/>
      <c r="N112" s="142"/>
    </row>
    <row r="113" spans="1:14" ht="15.75">
      <c r="A113" s="27"/>
      <c r="B113" s="28" t="s">
        <v>76</v>
      </c>
      <c r="C113" s="28"/>
      <c r="D113" s="28"/>
      <c r="E113" s="28"/>
      <c r="F113" s="28"/>
      <c r="G113" s="28"/>
      <c r="H113" s="28"/>
      <c r="I113" s="28"/>
      <c r="J113" s="28"/>
      <c r="K113" s="28"/>
      <c r="L113" s="66">
        <v>7124</v>
      </c>
      <c r="M113" s="28"/>
      <c r="N113" s="142"/>
    </row>
    <row r="114" spans="1:14" ht="15.75">
      <c r="A114" s="27"/>
      <c r="B114" s="28" t="s">
        <v>77</v>
      </c>
      <c r="C114" s="28"/>
      <c r="D114" s="28"/>
      <c r="E114" s="28"/>
      <c r="F114" s="28"/>
      <c r="G114" s="28"/>
      <c r="H114" s="28"/>
      <c r="I114" s="28"/>
      <c r="J114" s="28"/>
      <c r="K114" s="28"/>
      <c r="L114" s="66">
        <v>7124</v>
      </c>
      <c r="M114" s="28"/>
      <c r="N114" s="142"/>
    </row>
    <row r="115" spans="1:14" ht="15.75">
      <c r="A115" s="27"/>
      <c r="B115" s="28" t="s">
        <v>78</v>
      </c>
      <c r="C115" s="28"/>
      <c r="D115" s="28"/>
      <c r="E115" s="28"/>
      <c r="F115" s="28"/>
      <c r="G115" s="28"/>
      <c r="H115" s="28"/>
      <c r="I115" s="28"/>
      <c r="J115" s="28"/>
      <c r="K115" s="28"/>
      <c r="L115" s="66">
        <v>0</v>
      </c>
      <c r="M115" s="28"/>
      <c r="N115" s="142"/>
    </row>
    <row r="116" spans="1:14" ht="15.75">
      <c r="A116" s="27"/>
      <c r="B116" s="28" t="s">
        <v>79</v>
      </c>
      <c r="C116" s="28"/>
      <c r="D116" s="28"/>
      <c r="E116" s="28"/>
      <c r="F116" s="28"/>
      <c r="G116" s="28"/>
      <c r="H116" s="28"/>
      <c r="I116" s="28"/>
      <c r="J116" s="28"/>
      <c r="K116" s="28"/>
      <c r="L116" s="66">
        <v>0</v>
      </c>
      <c r="M116" s="28"/>
      <c r="N116" s="142"/>
    </row>
    <row r="117" spans="1:14" ht="15.75">
      <c r="A117" s="27"/>
      <c r="B117" s="28" t="s">
        <v>80</v>
      </c>
      <c r="C117" s="28"/>
      <c r="D117" s="28"/>
      <c r="E117" s="28"/>
      <c r="F117" s="28"/>
      <c r="G117" s="28"/>
      <c r="H117" s="28"/>
      <c r="I117" s="28"/>
      <c r="J117" s="28"/>
      <c r="K117" s="28"/>
      <c r="L117" s="66">
        <v>0</v>
      </c>
      <c r="M117" s="28"/>
      <c r="N117" s="142"/>
    </row>
    <row r="118" spans="1:14" ht="15.75">
      <c r="A118" s="27"/>
      <c r="B118" s="28" t="s">
        <v>56</v>
      </c>
      <c r="C118" s="28"/>
      <c r="D118" s="28"/>
      <c r="E118" s="28"/>
      <c r="F118" s="28"/>
      <c r="G118" s="28"/>
      <c r="H118" s="28"/>
      <c r="I118" s="28"/>
      <c r="J118" s="28"/>
      <c r="K118" s="28"/>
      <c r="L118" s="66">
        <v>0</v>
      </c>
      <c r="M118" s="28"/>
      <c r="N118" s="142"/>
    </row>
    <row r="119" spans="1:14" ht="15.75">
      <c r="A119" s="27"/>
      <c r="B119" s="28" t="s">
        <v>58</v>
      </c>
      <c r="C119" s="28"/>
      <c r="D119" s="28"/>
      <c r="E119" s="28"/>
      <c r="F119" s="28"/>
      <c r="G119" s="28"/>
      <c r="H119" s="28"/>
      <c r="I119" s="28"/>
      <c r="J119" s="28"/>
      <c r="K119" s="28"/>
      <c r="L119" s="66">
        <v>0</v>
      </c>
      <c r="M119" s="28"/>
      <c r="N119" s="142"/>
    </row>
    <row r="120" spans="1:14" ht="15.75">
      <c r="A120" s="27"/>
      <c r="B120" s="28" t="s">
        <v>59</v>
      </c>
      <c r="C120" s="28"/>
      <c r="D120" s="28"/>
      <c r="E120" s="28"/>
      <c r="F120" s="28"/>
      <c r="G120" s="28"/>
      <c r="H120" s="28"/>
      <c r="I120" s="28"/>
      <c r="J120" s="28"/>
      <c r="K120" s="28"/>
      <c r="L120" s="66">
        <v>0</v>
      </c>
      <c r="M120" s="28"/>
      <c r="N120" s="142"/>
    </row>
    <row r="121" spans="1:14" ht="15.75">
      <c r="A121" s="27"/>
      <c r="B121" s="28" t="s">
        <v>81</v>
      </c>
      <c r="C121" s="28"/>
      <c r="D121" s="28"/>
      <c r="E121" s="28"/>
      <c r="F121" s="28"/>
      <c r="G121" s="28"/>
      <c r="H121" s="28"/>
      <c r="I121" s="28"/>
      <c r="J121" s="28"/>
      <c r="K121" s="28"/>
      <c r="L121" s="66">
        <f>L114-L116</f>
        <v>7124</v>
      </c>
      <c r="M121" s="28"/>
      <c r="N121" s="142"/>
    </row>
    <row r="122" spans="1:14" ht="15.75">
      <c r="A122" s="27"/>
      <c r="B122" s="28"/>
      <c r="C122" s="28"/>
      <c r="D122" s="28"/>
      <c r="E122" s="28"/>
      <c r="F122" s="28"/>
      <c r="G122" s="28"/>
      <c r="H122" s="28"/>
      <c r="I122" s="28"/>
      <c r="J122" s="28"/>
      <c r="K122" s="28"/>
      <c r="L122" s="85"/>
      <c r="M122" s="28"/>
      <c r="N122" s="142"/>
    </row>
    <row r="123" spans="1:14" ht="15.75">
      <c r="A123" s="8"/>
      <c r="B123" s="84" t="s">
        <v>82</v>
      </c>
      <c r="C123" s="10"/>
      <c r="D123" s="10"/>
      <c r="E123" s="10"/>
      <c r="F123" s="10"/>
      <c r="G123" s="10"/>
      <c r="H123" s="10"/>
      <c r="I123" s="10"/>
      <c r="J123" s="10"/>
      <c r="K123" s="10"/>
      <c r="L123" s="61"/>
      <c r="M123" s="10"/>
      <c r="N123" s="142"/>
    </row>
    <row r="124" spans="1:14" ht="15.75">
      <c r="A124" s="27"/>
      <c r="B124" s="28" t="s">
        <v>83</v>
      </c>
      <c r="C124" s="86"/>
      <c r="D124" s="28"/>
      <c r="E124" s="28"/>
      <c r="F124" s="28"/>
      <c r="G124" s="28"/>
      <c r="H124" s="28"/>
      <c r="I124" s="28"/>
      <c r="J124" s="28"/>
      <c r="K124" s="28"/>
      <c r="L124" s="66">
        <f>4594213.13/1000</f>
        <v>4594.21313</v>
      </c>
      <c r="M124" s="28"/>
      <c r="N124" s="142"/>
    </row>
    <row r="125" spans="1:14" ht="15.75">
      <c r="A125" s="27"/>
      <c r="B125" s="28" t="s">
        <v>84</v>
      </c>
      <c r="C125" s="28"/>
      <c r="D125" s="28"/>
      <c r="E125" s="28"/>
      <c r="F125" s="28"/>
      <c r="G125" s="28"/>
      <c r="H125" s="28"/>
      <c r="I125" s="28"/>
      <c r="J125" s="28"/>
      <c r="K125" s="28"/>
      <c r="L125" s="66">
        <v>4594</v>
      </c>
      <c r="M125" s="28"/>
      <c r="N125" s="142"/>
    </row>
    <row r="126" spans="1:14" ht="15.75">
      <c r="A126" s="27"/>
      <c r="B126" s="28" t="s">
        <v>85</v>
      </c>
      <c r="C126" s="28"/>
      <c r="D126" s="28"/>
      <c r="E126" s="28"/>
      <c r="F126" s="28"/>
      <c r="G126" s="28"/>
      <c r="H126" s="28"/>
      <c r="I126" s="28"/>
      <c r="J126" s="28"/>
      <c r="K126" s="28"/>
      <c r="L126" s="66">
        <v>0</v>
      </c>
      <c r="M126" s="28"/>
      <c r="N126" s="142"/>
    </row>
    <row r="127" spans="1:14" ht="15.75">
      <c r="A127" s="27"/>
      <c r="B127" s="28" t="s">
        <v>86</v>
      </c>
      <c r="C127" s="28"/>
      <c r="D127" s="28"/>
      <c r="E127" s="28"/>
      <c r="F127" s="28"/>
      <c r="G127" s="28"/>
      <c r="H127" s="28"/>
      <c r="I127" s="28"/>
      <c r="J127" s="28"/>
      <c r="K127" s="28"/>
      <c r="L127" s="66">
        <f>L124-L125-L126</f>
        <v>0.21313000000009197</v>
      </c>
      <c r="M127" s="28"/>
      <c r="N127" s="142"/>
    </row>
    <row r="128" spans="1:14" ht="15.75">
      <c r="A128" s="27"/>
      <c r="B128" s="28"/>
      <c r="C128" s="28"/>
      <c r="D128" s="28"/>
      <c r="E128" s="28"/>
      <c r="F128" s="28"/>
      <c r="G128" s="28"/>
      <c r="H128" s="28"/>
      <c r="I128" s="28"/>
      <c r="J128" s="28"/>
      <c r="K128" s="28"/>
      <c r="L128" s="87"/>
      <c r="M128" s="28"/>
      <c r="N128" s="142"/>
    </row>
    <row r="129" spans="1:14" ht="15.75">
      <c r="A129" s="8"/>
      <c r="B129" s="84" t="s">
        <v>87</v>
      </c>
      <c r="C129" s="16"/>
      <c r="D129" s="10"/>
      <c r="E129" s="10"/>
      <c r="F129" s="10"/>
      <c r="G129" s="10"/>
      <c r="H129" s="10"/>
      <c r="I129" s="10"/>
      <c r="J129" s="10"/>
      <c r="K129" s="10"/>
      <c r="L129" s="88"/>
      <c r="M129" s="10"/>
      <c r="N129" s="142"/>
    </row>
    <row r="130" spans="1:14" ht="15.75">
      <c r="A130" s="8"/>
      <c r="B130" s="16"/>
      <c r="C130" s="16"/>
      <c r="D130" s="10"/>
      <c r="E130" s="10"/>
      <c r="F130" s="10"/>
      <c r="G130" s="10"/>
      <c r="H130" s="10"/>
      <c r="I130" s="10"/>
      <c r="J130" s="10"/>
      <c r="K130" s="10"/>
      <c r="L130" s="88"/>
      <c r="M130" s="10"/>
      <c r="N130" s="142"/>
    </row>
    <row r="131" spans="1:14" ht="15.75">
      <c r="A131" s="27"/>
      <c r="B131" s="28" t="s">
        <v>88</v>
      </c>
      <c r="C131" s="28"/>
      <c r="D131" s="28"/>
      <c r="E131" s="28"/>
      <c r="F131" s="28"/>
      <c r="G131" s="28"/>
      <c r="H131" s="28"/>
      <c r="I131" s="28"/>
      <c r="J131" s="28"/>
      <c r="K131" s="28"/>
      <c r="L131" s="66">
        <v>113941</v>
      </c>
      <c r="M131" s="28"/>
      <c r="N131" s="142"/>
    </row>
    <row r="132" spans="1:14" ht="15.75">
      <c r="A132" s="27"/>
      <c r="B132" s="28" t="s">
        <v>89</v>
      </c>
      <c r="C132" s="28"/>
      <c r="D132" s="28"/>
      <c r="E132" s="28"/>
      <c r="F132" s="28"/>
      <c r="G132" s="28"/>
      <c r="H132" s="28"/>
      <c r="I132" s="28"/>
      <c r="J132" s="28"/>
      <c r="K132" s="28"/>
      <c r="L132" s="66">
        <f>-L92</f>
        <v>5881</v>
      </c>
      <c r="M132" s="28"/>
      <c r="N132" s="142"/>
    </row>
    <row r="133" spans="1:14" ht="15.75">
      <c r="A133" s="27"/>
      <c r="B133" s="28" t="s">
        <v>90</v>
      </c>
      <c r="C133" s="28"/>
      <c r="D133" s="28"/>
      <c r="E133" s="28"/>
      <c r="F133" s="28"/>
      <c r="G133" s="28"/>
      <c r="H133" s="28"/>
      <c r="I133" s="28"/>
      <c r="J133" s="28"/>
      <c r="K133" s="28"/>
      <c r="L133" s="66">
        <f>L132+L131</f>
        <v>119822</v>
      </c>
      <c r="M133" s="28"/>
      <c r="N133" s="142"/>
    </row>
    <row r="134" spans="1:14" ht="15.75">
      <c r="A134" s="27"/>
      <c r="B134" s="28" t="s">
        <v>91</v>
      </c>
      <c r="C134" s="28"/>
      <c r="D134" s="28"/>
      <c r="E134" s="28"/>
      <c r="F134" s="28"/>
      <c r="G134" s="28"/>
      <c r="H134" s="89"/>
      <c r="I134" s="28"/>
      <c r="J134" s="28"/>
      <c r="K134" s="28"/>
      <c r="L134" s="66">
        <f>L92</f>
        <v>-5881</v>
      </c>
      <c r="M134" s="28"/>
      <c r="N134" s="142"/>
    </row>
    <row r="135" spans="1:14" ht="15.75">
      <c r="A135" s="27"/>
      <c r="B135" s="28" t="s">
        <v>92</v>
      </c>
      <c r="C135" s="28"/>
      <c r="D135" s="28"/>
      <c r="E135" s="28"/>
      <c r="F135" s="28"/>
      <c r="G135" s="28"/>
      <c r="H135" s="28"/>
      <c r="I135" s="28"/>
      <c r="J135" s="28"/>
      <c r="K135" s="28"/>
      <c r="L135" s="66">
        <v>119822</v>
      </c>
      <c r="M135" s="28"/>
      <c r="N135" s="142"/>
    </row>
    <row r="136" spans="1:14" ht="15.75">
      <c r="A136" s="27"/>
      <c r="B136" s="28"/>
      <c r="C136" s="28"/>
      <c r="D136" s="28"/>
      <c r="E136" s="28"/>
      <c r="F136" s="28"/>
      <c r="G136" s="28"/>
      <c r="H136" s="28"/>
      <c r="I136" s="28"/>
      <c r="J136" s="28"/>
      <c r="K136" s="28"/>
      <c r="L136" s="85"/>
      <c r="M136" s="28"/>
      <c r="N136" s="142"/>
    </row>
    <row r="137" spans="1:14" ht="15.75">
      <c r="A137" s="8"/>
      <c r="B137" s="10"/>
      <c r="C137" s="10"/>
      <c r="D137" s="10"/>
      <c r="E137" s="10"/>
      <c r="F137" s="10"/>
      <c r="G137" s="10"/>
      <c r="H137" s="10"/>
      <c r="I137" s="10"/>
      <c r="J137" s="10"/>
      <c r="K137" s="10"/>
      <c r="L137" s="61"/>
      <c r="M137" s="10"/>
      <c r="N137" s="142"/>
    </row>
    <row r="138" spans="1:14" ht="15.75">
      <c r="A138" s="8"/>
      <c r="B138" s="84" t="s">
        <v>93</v>
      </c>
      <c r="C138" s="16"/>
      <c r="D138" s="10"/>
      <c r="E138" s="10"/>
      <c r="F138" s="10"/>
      <c r="G138" s="10"/>
      <c r="H138" s="10"/>
      <c r="I138" s="10"/>
      <c r="J138" s="10"/>
      <c r="K138" s="10"/>
      <c r="L138" s="61"/>
      <c r="M138" s="10"/>
      <c r="N138" s="142"/>
    </row>
    <row r="139" spans="1:14" ht="15.75">
      <c r="A139" s="27"/>
      <c r="B139" s="28" t="s">
        <v>94</v>
      </c>
      <c r="C139" s="90"/>
      <c r="D139" s="28"/>
      <c r="E139" s="28"/>
      <c r="F139" s="28"/>
      <c r="G139" s="28"/>
      <c r="H139" s="28"/>
      <c r="I139" s="28"/>
      <c r="J139" s="65"/>
      <c r="K139" s="28"/>
      <c r="L139" s="66">
        <f>L61</f>
        <v>377247</v>
      </c>
      <c r="M139" s="28"/>
      <c r="N139" s="142"/>
    </row>
    <row r="140" spans="1:15" ht="15.75">
      <c r="A140" s="27"/>
      <c r="B140" s="28" t="s">
        <v>95</v>
      </c>
      <c r="C140" s="90"/>
      <c r="D140" s="28"/>
      <c r="E140" s="28"/>
      <c r="F140" s="28"/>
      <c r="G140" s="28"/>
      <c r="H140" s="28"/>
      <c r="I140" s="28"/>
      <c r="J140" s="28"/>
      <c r="K140" s="28"/>
      <c r="L140" s="66">
        <f>L65</f>
        <v>27447</v>
      </c>
      <c r="M140" s="28"/>
      <c r="N140" s="142"/>
      <c r="O140" s="144"/>
    </row>
    <row r="141" spans="1:15" ht="15.75">
      <c r="A141" s="27"/>
      <c r="B141" s="28" t="s">
        <v>96</v>
      </c>
      <c r="C141" s="90"/>
      <c r="D141" s="28"/>
      <c r="E141" s="28"/>
      <c r="F141" s="28"/>
      <c r="G141" s="28"/>
      <c r="H141" s="28"/>
      <c r="I141" s="28"/>
      <c r="J141" s="28"/>
      <c r="K141" s="28"/>
      <c r="L141" s="66">
        <f>L140+L139+L67+L68</f>
        <v>424415</v>
      </c>
      <c r="M141" s="28"/>
      <c r="N141" s="142"/>
      <c r="O141" s="144"/>
    </row>
    <row r="142" spans="1:15" ht="15.75">
      <c r="A142" s="27"/>
      <c r="B142" s="28" t="s">
        <v>97</v>
      </c>
      <c r="C142" s="90"/>
      <c r="D142" s="28"/>
      <c r="E142" s="28"/>
      <c r="F142" s="28"/>
      <c r="G142" s="28"/>
      <c r="H142" s="28"/>
      <c r="I142" s="28"/>
      <c r="J142" s="28"/>
      <c r="K142" s="28"/>
      <c r="L142" s="66">
        <f>L70</f>
        <v>300000</v>
      </c>
      <c r="M142" s="28"/>
      <c r="N142" s="142"/>
      <c r="O142" s="144"/>
    </row>
    <row r="143" spans="1:14" ht="15.75">
      <c r="A143" s="27"/>
      <c r="B143" s="28"/>
      <c r="C143" s="28"/>
      <c r="D143" s="28"/>
      <c r="E143" s="28"/>
      <c r="F143" s="28"/>
      <c r="G143" s="28"/>
      <c r="H143" s="28"/>
      <c r="I143" s="28"/>
      <c r="J143" s="28"/>
      <c r="K143" s="28"/>
      <c r="L143" s="85"/>
      <c r="M143" s="28"/>
      <c r="N143" s="142"/>
    </row>
    <row r="144" spans="1:14" ht="15.75">
      <c r="A144" s="8"/>
      <c r="B144" s="10"/>
      <c r="C144" s="10"/>
      <c r="D144" s="10"/>
      <c r="E144" s="10"/>
      <c r="F144" s="10"/>
      <c r="G144" s="10"/>
      <c r="H144" s="23"/>
      <c r="I144" s="10"/>
      <c r="J144" s="23"/>
      <c r="K144" s="10"/>
      <c r="L144" s="61"/>
      <c r="M144" s="10"/>
      <c r="N144" s="142"/>
    </row>
    <row r="145" spans="1:14" ht="15.75">
      <c r="A145" s="8"/>
      <c r="B145" s="84" t="s">
        <v>98</v>
      </c>
      <c r="C145" s="12"/>
      <c r="D145" s="12"/>
      <c r="E145" s="12"/>
      <c r="F145" s="12"/>
      <c r="G145" s="12"/>
      <c r="H145" s="91" t="s">
        <v>172</v>
      </c>
      <c r="I145" s="91"/>
      <c r="J145" s="91" t="s">
        <v>177</v>
      </c>
      <c r="K145" s="12"/>
      <c r="L145" s="92" t="s">
        <v>192</v>
      </c>
      <c r="M145" s="10"/>
      <c r="N145" s="142"/>
    </row>
    <row r="146" spans="1:14" ht="15.75">
      <c r="A146" s="27"/>
      <c r="B146" s="28" t="s">
        <v>99</v>
      </c>
      <c r="C146" s="28"/>
      <c r="D146" s="28"/>
      <c r="E146" s="28"/>
      <c r="F146" s="28"/>
      <c r="G146" s="28"/>
      <c r="H146" s="66"/>
      <c r="I146" s="28"/>
      <c r="J146" s="52"/>
      <c r="K146" s="28"/>
      <c r="L146" s="66"/>
      <c r="M146" s="28"/>
      <c r="N146" s="142"/>
    </row>
    <row r="147" spans="1:14" ht="15.75">
      <c r="A147" s="27"/>
      <c r="B147" s="28" t="s">
        <v>100</v>
      </c>
      <c r="C147" s="28"/>
      <c r="D147" s="28"/>
      <c r="E147" s="28"/>
      <c r="F147" s="28"/>
      <c r="G147" s="28"/>
      <c r="H147" s="66"/>
      <c r="I147" s="28"/>
      <c r="J147" s="28"/>
      <c r="K147" s="28"/>
      <c r="L147" s="66" t="s">
        <v>182</v>
      </c>
      <c r="M147" s="28"/>
      <c r="N147" s="142"/>
    </row>
    <row r="148" spans="1:14" ht="15.75">
      <c r="A148" s="27"/>
      <c r="B148" s="28" t="s">
        <v>101</v>
      </c>
      <c r="C148" s="28"/>
      <c r="D148" s="28"/>
      <c r="E148" s="28"/>
      <c r="F148" s="28"/>
      <c r="G148" s="28"/>
      <c r="H148" s="66"/>
      <c r="I148" s="28"/>
      <c r="J148" s="28"/>
      <c r="K148" s="28"/>
      <c r="L148" s="66" t="s">
        <v>182</v>
      </c>
      <c r="M148" s="28"/>
      <c r="N148" s="142"/>
    </row>
    <row r="149" spans="1:14" ht="15.75">
      <c r="A149" s="27"/>
      <c r="B149" s="28" t="s">
        <v>102</v>
      </c>
      <c r="C149" s="28"/>
      <c r="D149" s="28"/>
      <c r="E149" s="28"/>
      <c r="F149" s="28"/>
      <c r="G149" s="28"/>
      <c r="H149" s="66"/>
      <c r="I149" s="28"/>
      <c r="J149" s="66"/>
      <c r="K149" s="28"/>
      <c r="L149" s="66" t="s">
        <v>182</v>
      </c>
      <c r="M149" s="28"/>
      <c r="N149" s="142"/>
    </row>
    <row r="150" spans="1:14" ht="15.75">
      <c r="A150" s="27"/>
      <c r="B150" s="28" t="s">
        <v>103</v>
      </c>
      <c r="C150" s="28"/>
      <c r="D150" s="28"/>
      <c r="E150" s="28"/>
      <c r="F150" s="28"/>
      <c r="G150" s="28"/>
      <c r="H150" s="66"/>
      <c r="I150" s="28"/>
      <c r="J150" s="52"/>
      <c r="K150" s="28"/>
      <c r="L150" s="66"/>
      <c r="M150" s="28"/>
      <c r="N150" s="142"/>
    </row>
    <row r="151" spans="1:14" ht="15.75">
      <c r="A151" s="27"/>
      <c r="B151" s="28"/>
      <c r="C151" s="28"/>
      <c r="D151" s="28"/>
      <c r="E151" s="28"/>
      <c r="F151" s="28"/>
      <c r="G151" s="28"/>
      <c r="H151" s="28"/>
      <c r="I151" s="28"/>
      <c r="J151" s="28"/>
      <c r="K151" s="28"/>
      <c r="L151" s="85"/>
      <c r="M151" s="28"/>
      <c r="N151" s="142"/>
    </row>
    <row r="152" spans="1:14" ht="15.75">
      <c r="A152" s="8"/>
      <c r="B152" s="10"/>
      <c r="C152" s="10"/>
      <c r="D152" s="10"/>
      <c r="E152" s="10"/>
      <c r="F152" s="10"/>
      <c r="G152" s="10"/>
      <c r="H152" s="10"/>
      <c r="I152" s="10"/>
      <c r="J152" s="10"/>
      <c r="K152" s="10"/>
      <c r="L152" s="61"/>
      <c r="M152" s="10"/>
      <c r="N152" s="142"/>
    </row>
    <row r="153" spans="1:14" ht="15.75">
      <c r="A153" s="8"/>
      <c r="B153" s="84" t="s">
        <v>104</v>
      </c>
      <c r="C153" s="16"/>
      <c r="D153" s="10"/>
      <c r="E153" s="10"/>
      <c r="F153" s="10"/>
      <c r="G153" s="10"/>
      <c r="H153" s="10"/>
      <c r="I153" s="10"/>
      <c r="J153" s="10"/>
      <c r="K153" s="10"/>
      <c r="L153" s="93"/>
      <c r="M153" s="10"/>
      <c r="N153" s="142"/>
    </row>
    <row r="154" spans="1:14" ht="15.75">
      <c r="A154" s="27"/>
      <c r="B154" s="28" t="s">
        <v>105</v>
      </c>
      <c r="C154" s="28"/>
      <c r="D154" s="28"/>
      <c r="E154" s="28"/>
      <c r="F154" s="28"/>
      <c r="G154" s="28"/>
      <c r="H154" s="28"/>
      <c r="I154" s="28"/>
      <c r="J154" s="28"/>
      <c r="K154" s="28"/>
      <c r="L154" s="76">
        <f>(L80-L77+L83+L84+L85)/-L86</f>
        <v>3.3507673034763545</v>
      </c>
      <c r="M154" s="28" t="s">
        <v>193</v>
      </c>
      <c r="N154" s="142"/>
    </row>
    <row r="155" spans="1:14" ht="15.75">
      <c r="A155" s="27"/>
      <c r="B155" s="28" t="s">
        <v>106</v>
      </c>
      <c r="C155" s="28"/>
      <c r="D155" s="28"/>
      <c r="E155" s="28"/>
      <c r="F155" s="28"/>
      <c r="G155" s="28"/>
      <c r="H155" s="28"/>
      <c r="I155" s="28"/>
      <c r="J155" s="28"/>
      <c r="K155" s="28"/>
      <c r="L155" s="94">
        <v>3.22</v>
      </c>
      <c r="M155" s="28" t="s">
        <v>193</v>
      </c>
      <c r="N155" s="142"/>
    </row>
    <row r="156" spans="1:14" ht="15.75">
      <c r="A156" s="27"/>
      <c r="B156" s="28" t="s">
        <v>107</v>
      </c>
      <c r="C156" s="28"/>
      <c r="D156" s="28"/>
      <c r="E156" s="28"/>
      <c r="F156" s="28"/>
      <c r="G156" s="28"/>
      <c r="H156" s="28"/>
      <c r="I156" s="28"/>
      <c r="J156" s="28"/>
      <c r="K156" s="28"/>
      <c r="L156" s="76">
        <f>(L80-L77+SUM(L83:L87))/-L88</f>
        <v>6.636444444444445</v>
      </c>
      <c r="M156" s="28" t="s">
        <v>193</v>
      </c>
      <c r="N156" s="142"/>
    </row>
    <row r="157" spans="1:14" ht="15.75">
      <c r="A157" s="27"/>
      <c r="B157" s="28" t="s">
        <v>108</v>
      </c>
      <c r="C157" s="28"/>
      <c r="D157" s="28"/>
      <c r="E157" s="28"/>
      <c r="F157" s="28"/>
      <c r="G157" s="28"/>
      <c r="H157" s="28"/>
      <c r="I157" s="28"/>
      <c r="J157" s="28"/>
      <c r="K157" s="28"/>
      <c r="L157" s="95">
        <v>6.28</v>
      </c>
      <c r="M157" s="28" t="s">
        <v>193</v>
      </c>
      <c r="N157" s="142"/>
    </row>
    <row r="158" spans="1:14" ht="15.75">
      <c r="A158" s="27"/>
      <c r="B158" s="28" t="s">
        <v>109</v>
      </c>
      <c r="C158" s="28"/>
      <c r="D158" s="28"/>
      <c r="E158" s="28"/>
      <c r="F158" s="28"/>
      <c r="G158" s="28"/>
      <c r="H158" s="28"/>
      <c r="I158" s="28"/>
      <c r="J158" s="28"/>
      <c r="K158" s="28"/>
      <c r="L158" s="76">
        <f>(L80-L77+L83+L84+L85+L86+L87+L88)/-L89</f>
        <v>17.662952646239553</v>
      </c>
      <c r="M158" s="28" t="s">
        <v>193</v>
      </c>
      <c r="N158" s="142"/>
    </row>
    <row r="159" spans="1:14" ht="15.75">
      <c r="A159" s="27"/>
      <c r="B159" s="28" t="s">
        <v>110</v>
      </c>
      <c r="C159" s="28"/>
      <c r="D159" s="28"/>
      <c r="E159" s="28"/>
      <c r="F159" s="28"/>
      <c r="G159" s="28"/>
      <c r="H159" s="28"/>
      <c r="I159" s="28"/>
      <c r="J159" s="28"/>
      <c r="K159" s="28"/>
      <c r="L159" s="94">
        <v>16.47</v>
      </c>
      <c r="M159" s="28" t="s">
        <v>193</v>
      </c>
      <c r="N159" s="142"/>
    </row>
    <row r="160" spans="1:14" ht="15.75">
      <c r="A160" s="27"/>
      <c r="B160" s="28"/>
      <c r="C160" s="28"/>
      <c r="D160" s="28"/>
      <c r="E160" s="28"/>
      <c r="F160" s="28"/>
      <c r="G160" s="28"/>
      <c r="H160" s="28"/>
      <c r="I160" s="28"/>
      <c r="J160" s="28"/>
      <c r="K160" s="28"/>
      <c r="L160" s="28"/>
      <c r="M160" s="28"/>
      <c r="N160" s="142"/>
    </row>
    <row r="161" spans="1:14" ht="15.75">
      <c r="A161" s="2"/>
      <c r="B161" s="96"/>
      <c r="C161" s="96"/>
      <c r="D161" s="96"/>
      <c r="E161" s="96"/>
      <c r="F161" s="96"/>
      <c r="G161" s="96"/>
      <c r="H161" s="96"/>
      <c r="I161" s="96"/>
      <c r="J161" s="96"/>
      <c r="K161" s="96"/>
      <c r="L161" s="96"/>
      <c r="M161" s="96"/>
      <c r="N161" s="142"/>
    </row>
    <row r="162" spans="1:14" ht="15.75">
      <c r="A162" s="97"/>
      <c r="B162" s="60" t="s">
        <v>111</v>
      </c>
      <c r="C162" s="98"/>
      <c r="D162" s="98"/>
      <c r="E162" s="98"/>
      <c r="F162" s="98"/>
      <c r="G162" s="99"/>
      <c r="H162" s="99"/>
      <c r="I162" s="99"/>
      <c r="J162" s="99">
        <v>36981</v>
      </c>
      <c r="K162" s="18"/>
      <c r="L162" s="18"/>
      <c r="M162" s="10"/>
      <c r="N162" s="142"/>
    </row>
    <row r="163" spans="1:14" ht="15.75">
      <c r="A163" s="101"/>
      <c r="B163" s="102" t="s">
        <v>112</v>
      </c>
      <c r="C163" s="103"/>
      <c r="D163" s="103"/>
      <c r="E163" s="103"/>
      <c r="F163" s="103"/>
      <c r="G163" s="89"/>
      <c r="H163" s="89"/>
      <c r="I163" s="89"/>
      <c r="J163" s="104">
        <v>0.19215</v>
      </c>
      <c r="K163" s="28"/>
      <c r="L163" s="28"/>
      <c r="M163" s="28"/>
      <c r="N163" s="142"/>
    </row>
    <row r="164" spans="1:14" ht="15.75">
      <c r="A164" s="101"/>
      <c r="B164" s="102" t="s">
        <v>113</v>
      </c>
      <c r="C164" s="103"/>
      <c r="D164" s="103"/>
      <c r="E164" s="103"/>
      <c r="F164" s="103"/>
      <c r="G164" s="89"/>
      <c r="H164" s="89"/>
      <c r="I164" s="89"/>
      <c r="J164" s="104">
        <v>0.0809</v>
      </c>
      <c r="K164" s="104"/>
      <c r="L164" s="28"/>
      <c r="M164" s="28"/>
      <c r="N164" s="142"/>
    </row>
    <row r="165" spans="1:14" ht="15.75">
      <c r="A165" s="101"/>
      <c r="B165" s="102" t="s">
        <v>114</v>
      </c>
      <c r="C165" s="103"/>
      <c r="D165" s="103"/>
      <c r="E165" s="103"/>
      <c r="F165" s="103"/>
      <c r="G165" s="89"/>
      <c r="H165" s="89"/>
      <c r="I165" s="89"/>
      <c r="J165" s="104">
        <f>J163-J164</f>
        <v>0.11124999999999999</v>
      </c>
      <c r="K165" s="28"/>
      <c r="L165" s="28"/>
      <c r="M165" s="28"/>
      <c r="N165" s="142"/>
    </row>
    <row r="166" spans="1:14" ht="15.75">
      <c r="A166" s="101"/>
      <c r="B166" s="102" t="s">
        <v>115</v>
      </c>
      <c r="C166" s="103"/>
      <c r="D166" s="103"/>
      <c r="E166" s="103"/>
      <c r="F166" s="103"/>
      <c r="G166" s="89"/>
      <c r="H166" s="89"/>
      <c r="I166" s="89"/>
      <c r="J166" s="104">
        <v>0.16643</v>
      </c>
      <c r="K166" s="28"/>
      <c r="L166" s="28"/>
      <c r="M166" s="28"/>
      <c r="N166" s="142"/>
    </row>
    <row r="167" spans="1:14" ht="15.75">
      <c r="A167" s="101"/>
      <c r="B167" s="102" t="s">
        <v>116</v>
      </c>
      <c r="C167" s="103"/>
      <c r="D167" s="103"/>
      <c r="E167" s="103"/>
      <c r="F167" s="103"/>
      <c r="G167" s="89"/>
      <c r="H167" s="89"/>
      <c r="I167" s="89"/>
      <c r="J167" s="104">
        <f>L30</f>
        <v>0.0625406</v>
      </c>
      <c r="K167" s="28"/>
      <c r="L167" s="28"/>
      <c r="M167" s="28"/>
      <c r="N167" s="142"/>
    </row>
    <row r="168" spans="1:14" ht="15.75">
      <c r="A168" s="101"/>
      <c r="B168" s="102" t="s">
        <v>117</v>
      </c>
      <c r="C168" s="103"/>
      <c r="D168" s="103"/>
      <c r="E168" s="103"/>
      <c r="F168" s="103"/>
      <c r="G168" s="89"/>
      <c r="H168" s="89"/>
      <c r="I168" s="89"/>
      <c r="J168" s="104">
        <f>J166-J167</f>
        <v>0.10388939999999999</v>
      </c>
      <c r="K168" s="28"/>
      <c r="L168" s="28"/>
      <c r="M168" s="28"/>
      <c r="N168" s="142"/>
    </row>
    <row r="169" spans="1:14" ht="15.75">
      <c r="A169" s="101"/>
      <c r="B169" s="102" t="s">
        <v>118</v>
      </c>
      <c r="C169" s="103"/>
      <c r="D169" s="103"/>
      <c r="E169" s="103"/>
      <c r="F169" s="103"/>
      <c r="G169" s="89"/>
      <c r="H169" s="89"/>
      <c r="I169" s="89"/>
      <c r="J169" s="104" t="s">
        <v>178</v>
      </c>
      <c r="K169" s="28"/>
      <c r="L169" s="28"/>
      <c r="M169" s="28"/>
      <c r="N169" s="142"/>
    </row>
    <row r="170" spans="1:14" ht="15.75">
      <c r="A170" s="101"/>
      <c r="B170" s="102" t="s">
        <v>119</v>
      </c>
      <c r="C170" s="103"/>
      <c r="D170" s="103"/>
      <c r="E170" s="103"/>
      <c r="F170" s="103"/>
      <c r="G170" s="89"/>
      <c r="H170" s="89"/>
      <c r="I170" s="89"/>
      <c r="J170" s="105">
        <v>78.22</v>
      </c>
      <c r="K170" s="28"/>
      <c r="L170" s="28"/>
      <c r="M170" s="28"/>
      <c r="N170" s="142"/>
    </row>
    <row r="171" spans="1:14" ht="15.75">
      <c r="A171" s="101"/>
      <c r="B171" s="102" t="s">
        <v>120</v>
      </c>
      <c r="C171" s="103"/>
      <c r="D171" s="103"/>
      <c r="E171" s="103"/>
      <c r="F171" s="103"/>
      <c r="G171" s="89"/>
      <c r="H171" s="89"/>
      <c r="I171" s="89"/>
      <c r="J171" s="105">
        <v>64.93</v>
      </c>
      <c r="K171" s="28"/>
      <c r="L171" s="28"/>
      <c r="M171" s="28"/>
      <c r="N171" s="142"/>
    </row>
    <row r="172" spans="1:14" ht="15.75">
      <c r="A172" s="101"/>
      <c r="B172" s="102" t="s">
        <v>121</v>
      </c>
      <c r="C172" s="103"/>
      <c r="D172" s="103"/>
      <c r="E172" s="103"/>
      <c r="F172" s="103"/>
      <c r="G172" s="89"/>
      <c r="H172" s="89"/>
      <c r="I172" s="89"/>
      <c r="J172" s="104">
        <f>F61/D61*4</f>
        <v>0.27615247880865196</v>
      </c>
      <c r="K172" s="28"/>
      <c r="L172" s="28"/>
      <c r="M172" s="28"/>
      <c r="N172" s="142"/>
    </row>
    <row r="173" spans="1:14" ht="15.75">
      <c r="A173" s="101"/>
      <c r="B173" s="102"/>
      <c r="C173" s="102"/>
      <c r="D173" s="102"/>
      <c r="E173" s="102"/>
      <c r="F173" s="102"/>
      <c r="G173" s="28"/>
      <c r="H173" s="28"/>
      <c r="I173" s="35"/>
      <c r="J173" s="107"/>
      <c r="K173" s="28"/>
      <c r="L173" s="108"/>
      <c r="M173" s="28"/>
      <c r="N173" s="142"/>
    </row>
    <row r="174" spans="1:14" ht="15.75">
      <c r="A174" s="109"/>
      <c r="B174" s="17" t="s">
        <v>122</v>
      </c>
      <c r="C174" s="20"/>
      <c r="D174" s="110"/>
      <c r="E174" s="20"/>
      <c r="F174" s="110"/>
      <c r="G174" s="20"/>
      <c r="H174" s="110"/>
      <c r="I174" s="20" t="s">
        <v>173</v>
      </c>
      <c r="J174" s="110" t="s">
        <v>179</v>
      </c>
      <c r="K174" s="18"/>
      <c r="L174" s="18"/>
      <c r="M174" s="10"/>
      <c r="N174" s="142"/>
    </row>
    <row r="175" spans="1:14" ht="15.75">
      <c r="A175" s="112"/>
      <c r="B175" s="102" t="s">
        <v>123</v>
      </c>
      <c r="C175" s="67"/>
      <c r="D175" s="67"/>
      <c r="E175" s="67"/>
      <c r="F175" s="28"/>
      <c r="G175" s="28"/>
      <c r="H175" s="28"/>
      <c r="I175" s="28">
        <v>5864</v>
      </c>
      <c r="J175" s="66">
        <v>58332</v>
      </c>
      <c r="K175" s="66"/>
      <c r="L175" s="108"/>
      <c r="M175" s="113"/>
      <c r="N175" s="142"/>
    </row>
    <row r="176" spans="1:14" ht="15.75">
      <c r="A176" s="112"/>
      <c r="B176" s="102" t="s">
        <v>124</v>
      </c>
      <c r="C176" s="67"/>
      <c r="D176" s="67"/>
      <c r="E176" s="67"/>
      <c r="F176" s="28"/>
      <c r="G176" s="28"/>
      <c r="H176" s="28"/>
      <c r="I176" s="28">
        <v>59</v>
      </c>
      <c r="J176" s="66">
        <v>184</v>
      </c>
      <c r="K176" s="66"/>
      <c r="L176" s="108"/>
      <c r="M176" s="113"/>
      <c r="N176" s="142"/>
    </row>
    <row r="177" spans="1:14" ht="15.75">
      <c r="A177" s="112"/>
      <c r="B177" s="114" t="s">
        <v>125</v>
      </c>
      <c r="C177" s="67"/>
      <c r="D177" s="67"/>
      <c r="E177" s="67"/>
      <c r="F177" s="28"/>
      <c r="G177" s="28"/>
      <c r="H177" s="28"/>
      <c r="I177" s="28"/>
      <c r="J177" s="76" t="s">
        <v>180</v>
      </c>
      <c r="K177" s="28"/>
      <c r="L177" s="108"/>
      <c r="M177" s="113"/>
      <c r="N177" s="142"/>
    </row>
    <row r="178" spans="1:14" ht="15.75">
      <c r="A178" s="112"/>
      <c r="B178" s="114" t="s">
        <v>126</v>
      </c>
      <c r="C178" s="67"/>
      <c r="D178" s="67"/>
      <c r="E178" s="67"/>
      <c r="F178" s="28"/>
      <c r="G178" s="28"/>
      <c r="H178" s="28"/>
      <c r="I178" s="28"/>
      <c r="J178" s="66">
        <f>H61</f>
        <v>19537</v>
      </c>
      <c r="K178" s="28"/>
      <c r="L178" s="108"/>
      <c r="M178" s="113"/>
      <c r="N178" s="142"/>
    </row>
    <row r="179" spans="1:14" ht="15.75">
      <c r="A179" s="115"/>
      <c r="B179" s="114" t="s">
        <v>127</v>
      </c>
      <c r="C179" s="67"/>
      <c r="D179" s="102"/>
      <c r="E179" s="102"/>
      <c r="F179" s="102"/>
      <c r="G179" s="28"/>
      <c r="H179" s="28"/>
      <c r="I179" s="28"/>
      <c r="J179" s="76"/>
      <c r="K179" s="28"/>
      <c r="L179" s="108"/>
      <c r="M179" s="116"/>
      <c r="N179" s="142"/>
    </row>
    <row r="180" spans="1:14" ht="15.75">
      <c r="A180" s="112"/>
      <c r="B180" s="102" t="s">
        <v>128</v>
      </c>
      <c r="C180" s="67"/>
      <c r="D180" s="67"/>
      <c r="E180" s="67"/>
      <c r="F180" s="67"/>
      <c r="G180" s="28"/>
      <c r="H180" s="28"/>
      <c r="I180" s="28"/>
      <c r="J180" s="66" t="s">
        <v>181</v>
      </c>
      <c r="K180" s="28"/>
      <c r="L180" s="108"/>
      <c r="M180" s="116"/>
      <c r="N180" s="142"/>
    </row>
    <row r="181" spans="1:14" ht="15.75">
      <c r="A181" s="112"/>
      <c r="B181" s="102" t="s">
        <v>129</v>
      </c>
      <c r="C181" s="67"/>
      <c r="D181" s="67"/>
      <c r="E181" s="67"/>
      <c r="F181" s="67"/>
      <c r="G181" s="28"/>
      <c r="H181" s="28"/>
      <c r="I181" s="28"/>
      <c r="J181" s="66" t="s">
        <v>181</v>
      </c>
      <c r="K181" s="28"/>
      <c r="L181" s="108"/>
      <c r="M181" s="116"/>
      <c r="N181" s="142"/>
    </row>
    <row r="182" spans="1:14" ht="15.75">
      <c r="A182" s="112"/>
      <c r="B182" s="102" t="s">
        <v>208</v>
      </c>
      <c r="C182" s="67"/>
      <c r="D182" s="67"/>
      <c r="E182" s="67"/>
      <c r="F182" s="67"/>
      <c r="G182" s="28"/>
      <c r="H182" s="28"/>
      <c r="I182" s="28"/>
      <c r="J182" s="66"/>
      <c r="K182" s="28"/>
      <c r="L182" s="108"/>
      <c r="M182" s="116"/>
      <c r="N182" s="142"/>
    </row>
    <row r="183" spans="1:14" ht="15.75">
      <c r="A183" s="115"/>
      <c r="B183" s="114" t="s">
        <v>130</v>
      </c>
      <c r="C183" s="67"/>
      <c r="D183" s="102"/>
      <c r="E183" s="102"/>
      <c r="F183" s="102"/>
      <c r="G183" s="28"/>
      <c r="H183" s="28"/>
      <c r="I183" s="28"/>
      <c r="J183" s="117"/>
      <c r="K183" s="28"/>
      <c r="L183" s="108"/>
      <c r="M183" s="116"/>
      <c r="N183" s="142"/>
    </row>
    <row r="184" spans="1:14" ht="15.75">
      <c r="A184" s="115"/>
      <c r="B184" s="102" t="s">
        <v>131</v>
      </c>
      <c r="C184" s="67"/>
      <c r="D184" s="102"/>
      <c r="E184" s="102"/>
      <c r="F184" s="102"/>
      <c r="G184" s="28"/>
      <c r="H184" s="28"/>
      <c r="I184" s="28"/>
      <c r="J184" s="117" t="s">
        <v>182</v>
      </c>
      <c r="K184" s="28"/>
      <c r="L184" s="108"/>
      <c r="M184" s="116"/>
      <c r="N184" s="142"/>
    </row>
    <row r="185" spans="1:14" ht="15.75">
      <c r="A185" s="112"/>
      <c r="B185" s="102" t="s">
        <v>132</v>
      </c>
      <c r="C185" s="67"/>
      <c r="D185" s="118"/>
      <c r="E185" s="118"/>
      <c r="F185" s="119"/>
      <c r="G185" s="28"/>
      <c r="H185" s="28"/>
      <c r="I185" s="28"/>
      <c r="J185" s="117" t="s">
        <v>182</v>
      </c>
      <c r="K185" s="28"/>
      <c r="L185" s="108"/>
      <c r="M185" s="116"/>
      <c r="N185" s="142"/>
    </row>
    <row r="186" spans="1:14" ht="15.75">
      <c r="A186" s="112"/>
      <c r="B186" s="102" t="s">
        <v>133</v>
      </c>
      <c r="C186" s="67"/>
      <c r="D186" s="118"/>
      <c r="E186" s="118"/>
      <c r="F186" s="119"/>
      <c r="G186" s="28"/>
      <c r="H186" s="28"/>
      <c r="I186" s="28"/>
      <c r="J186" s="117" t="s">
        <v>182</v>
      </c>
      <c r="K186" s="28"/>
      <c r="L186" s="108"/>
      <c r="M186" s="116"/>
      <c r="N186" s="142"/>
    </row>
    <row r="187" spans="1:14" ht="15.75">
      <c r="A187" s="112"/>
      <c r="B187" s="102" t="s">
        <v>134</v>
      </c>
      <c r="C187" s="67"/>
      <c r="D187" s="120"/>
      <c r="E187" s="118"/>
      <c r="F187" s="119"/>
      <c r="G187" s="28"/>
      <c r="H187" s="28"/>
      <c r="I187" s="28"/>
      <c r="J187" s="117" t="s">
        <v>182</v>
      </c>
      <c r="K187" s="28"/>
      <c r="L187" s="108"/>
      <c r="M187" s="116"/>
      <c r="N187" s="142"/>
    </row>
    <row r="188" spans="1:14" ht="15.75">
      <c r="A188" s="112"/>
      <c r="B188" s="102"/>
      <c r="C188" s="67"/>
      <c r="D188" s="120"/>
      <c r="E188" s="118"/>
      <c r="F188" s="119"/>
      <c r="G188" s="28"/>
      <c r="H188" s="35"/>
      <c r="I188" s="35"/>
      <c r="J188" s="121"/>
      <c r="K188" s="35"/>
      <c r="L188" s="108"/>
      <c r="M188" s="116"/>
      <c r="N188" s="142"/>
    </row>
    <row r="189" spans="1:14" ht="15.75">
      <c r="A189" s="8"/>
      <c r="B189" s="17" t="s">
        <v>135</v>
      </c>
      <c r="C189" s="20"/>
      <c r="D189" s="110"/>
      <c r="E189" s="20"/>
      <c r="F189" s="110"/>
      <c r="G189" s="20"/>
      <c r="H189" s="110" t="s">
        <v>173</v>
      </c>
      <c r="I189" s="20" t="s">
        <v>174</v>
      </c>
      <c r="J189" s="110" t="s">
        <v>183</v>
      </c>
      <c r="K189" s="20" t="s">
        <v>174</v>
      </c>
      <c r="L189" s="18"/>
      <c r="M189" s="122"/>
      <c r="N189" s="142"/>
    </row>
    <row r="190" spans="1:14" ht="15.75">
      <c r="A190" s="27"/>
      <c r="B190" s="67" t="s">
        <v>136</v>
      </c>
      <c r="C190" s="123"/>
      <c r="D190" s="67"/>
      <c r="E190" s="123"/>
      <c r="F190" s="28"/>
      <c r="G190" s="123"/>
      <c r="H190" s="67">
        <v>46327</v>
      </c>
      <c r="I190" s="123">
        <f>H190/$H$195</f>
        <v>0.5525644083969465</v>
      </c>
      <c r="J190" s="66">
        <v>241698</v>
      </c>
      <c r="K190" s="124">
        <f>J190/$J$195</f>
        <v>0.6406889915625572</v>
      </c>
      <c r="L190" s="108"/>
      <c r="M190" s="116"/>
      <c r="N190" s="142"/>
    </row>
    <row r="191" spans="1:14" ht="15.75">
      <c r="A191" s="27"/>
      <c r="B191" s="67" t="s">
        <v>137</v>
      </c>
      <c r="C191" s="123"/>
      <c r="D191" s="67"/>
      <c r="E191" s="123"/>
      <c r="F191" s="28"/>
      <c r="G191" s="125"/>
      <c r="H191" s="67">
        <v>1991</v>
      </c>
      <c r="I191" s="123">
        <f>H191/$H$195</f>
        <v>0.023747614503816794</v>
      </c>
      <c r="J191" s="66">
        <v>8000</v>
      </c>
      <c r="K191" s="124">
        <f>J191/$J$195</f>
        <v>0.021206265391109803</v>
      </c>
      <c r="L191" s="108"/>
      <c r="M191" s="116"/>
      <c r="N191" s="142"/>
    </row>
    <row r="192" spans="1:14" ht="15.75">
      <c r="A192" s="27"/>
      <c r="B192" s="67" t="s">
        <v>138</v>
      </c>
      <c r="C192" s="123"/>
      <c r="D192" s="67"/>
      <c r="E192" s="123"/>
      <c r="F192" s="28"/>
      <c r="G192" s="125"/>
      <c r="H192" s="67">
        <v>1393</v>
      </c>
      <c r="I192" s="123">
        <f>H192/$H$195</f>
        <v>0.016614980916030534</v>
      </c>
      <c r="J192" s="66">
        <v>5232</v>
      </c>
      <c r="K192" s="124">
        <f>J192/$J$195</f>
        <v>0.013868897565785812</v>
      </c>
      <c r="L192" s="108"/>
      <c r="M192" s="116"/>
      <c r="N192" s="142"/>
    </row>
    <row r="193" spans="1:14" ht="15.75">
      <c r="A193" s="27"/>
      <c r="B193" s="67" t="s">
        <v>139</v>
      </c>
      <c r="C193" s="123"/>
      <c r="D193" s="67"/>
      <c r="E193" s="123"/>
      <c r="F193" s="28"/>
      <c r="G193" s="125"/>
      <c r="H193" s="67">
        <f>1176+32953</f>
        <v>34129</v>
      </c>
      <c r="I193" s="123">
        <f>H193/$H$195</f>
        <v>0.4070729961832061</v>
      </c>
      <c r="J193" s="66">
        <f>5035+117282</f>
        <v>122317</v>
      </c>
      <c r="K193" s="124">
        <f>J193/$J$195</f>
        <v>0.32423584548054724</v>
      </c>
      <c r="L193" s="108"/>
      <c r="M193" s="116"/>
      <c r="N193" s="142"/>
    </row>
    <row r="194" spans="1:14" ht="15.75">
      <c r="A194" s="27"/>
      <c r="B194" s="67"/>
      <c r="C194" s="126"/>
      <c r="D194" s="113"/>
      <c r="E194" s="126"/>
      <c r="F194" s="28"/>
      <c r="G194" s="126"/>
      <c r="H194" s="113"/>
      <c r="I194" s="126"/>
      <c r="J194" s="66"/>
      <c r="K194" s="124"/>
      <c r="L194" s="108"/>
      <c r="M194" s="116"/>
      <c r="N194" s="142"/>
    </row>
    <row r="195" spans="1:14" ht="15.75">
      <c r="A195" s="27"/>
      <c r="B195" s="28"/>
      <c r="C195" s="28"/>
      <c r="D195" s="35"/>
      <c r="E195" s="28"/>
      <c r="F195" s="28"/>
      <c r="G195" s="28"/>
      <c r="H195" s="65">
        <f>SUM(H190:H193)</f>
        <v>83840</v>
      </c>
      <c r="I195" s="124">
        <f>SUM(I190:I193)</f>
        <v>1</v>
      </c>
      <c r="J195" s="66">
        <f>SUM(J190:J194)</f>
        <v>377247</v>
      </c>
      <c r="K195" s="124">
        <f>SUM(K190:K194)</f>
        <v>1</v>
      </c>
      <c r="L195" s="108"/>
      <c r="M195" s="28"/>
      <c r="N195" s="142"/>
    </row>
    <row r="196" spans="1:14" ht="15.75">
      <c r="A196" s="27"/>
      <c r="B196" s="28"/>
      <c r="C196" s="28"/>
      <c r="D196" s="35"/>
      <c r="E196" s="28"/>
      <c r="F196" s="28"/>
      <c r="G196" s="28"/>
      <c r="H196" s="65"/>
      <c r="I196" s="124"/>
      <c r="J196" s="66"/>
      <c r="K196" s="124"/>
      <c r="L196" s="108"/>
      <c r="M196" s="28"/>
      <c r="N196" s="142"/>
    </row>
    <row r="197" spans="1:14" ht="15.75">
      <c r="A197" s="8"/>
      <c r="B197" s="10"/>
      <c r="C197" s="10"/>
      <c r="D197" s="21"/>
      <c r="E197" s="10"/>
      <c r="F197" s="10"/>
      <c r="G197" s="10"/>
      <c r="H197" s="68"/>
      <c r="I197" s="127"/>
      <c r="J197" s="128"/>
      <c r="K197" s="127"/>
      <c r="L197" s="93"/>
      <c r="M197" s="10"/>
      <c r="N197" s="142"/>
    </row>
    <row r="198" spans="1:14" ht="15.75">
      <c r="A198" s="129"/>
      <c r="B198" s="17" t="s">
        <v>141</v>
      </c>
      <c r="C198" s="130"/>
      <c r="D198" s="20" t="s">
        <v>154</v>
      </c>
      <c r="E198" s="18"/>
      <c r="F198" s="17" t="s">
        <v>163</v>
      </c>
      <c r="G198" s="131"/>
      <c r="H198" s="131"/>
      <c r="I198" s="131"/>
      <c r="J198" s="132"/>
      <c r="K198" s="15"/>
      <c r="L198" s="15"/>
      <c r="M198" s="15"/>
      <c r="N198" s="142"/>
    </row>
    <row r="199" spans="1:14" ht="15.75">
      <c r="A199" s="129"/>
      <c r="B199" s="16" t="s">
        <v>142</v>
      </c>
      <c r="C199" s="135"/>
      <c r="D199" s="136" t="s">
        <v>155</v>
      </c>
      <c r="E199" s="16"/>
      <c r="F199" s="16" t="s">
        <v>164</v>
      </c>
      <c r="G199" s="135"/>
      <c r="H199" s="135"/>
      <c r="I199" s="15"/>
      <c r="J199" s="15"/>
      <c r="K199" s="15"/>
      <c r="L199" s="15"/>
      <c r="M199" s="15"/>
      <c r="N199" s="142"/>
    </row>
    <row r="200" spans="1:14" ht="15.75">
      <c r="A200" s="129"/>
      <c r="B200" s="16" t="s">
        <v>143</v>
      </c>
      <c r="C200" s="135"/>
      <c r="D200" s="136" t="s">
        <v>156</v>
      </c>
      <c r="E200" s="16"/>
      <c r="F200" s="16" t="s">
        <v>165</v>
      </c>
      <c r="G200" s="135"/>
      <c r="H200" s="135"/>
      <c r="I200" s="15"/>
      <c r="J200" s="15"/>
      <c r="K200" s="15"/>
      <c r="L200" s="15"/>
      <c r="M200" s="15"/>
      <c r="N200" s="142"/>
    </row>
    <row r="201" spans="1:13" ht="15">
      <c r="A201" s="143"/>
      <c r="B201" s="143"/>
      <c r="C201" s="143"/>
      <c r="D201" s="143"/>
      <c r="E201" s="143"/>
      <c r="F201" s="143"/>
      <c r="G201" s="143"/>
      <c r="H201" s="143"/>
      <c r="I201" s="143"/>
      <c r="J201" s="143"/>
      <c r="K201" s="143"/>
      <c r="L201" s="143"/>
      <c r="M201" s="143"/>
    </row>
  </sheetData>
  <printOptions/>
  <pageMargins left="0.25" right="0.41388888888888886" top="0.25" bottom="0.34375" header="0" footer="0"/>
  <pageSetup orientation="landscape" paperSize="9" scale="63"/>
  <headerFooter alignWithMargins="0">
    <oddFooter>&amp;LFFP3 INVESTOR REPORT QRT END SEPTEMBER 2001
</oddFooter>
  </headerFooter>
  <rowBreaks count="3" manualBreakCount="3">
    <brk id="46" min="106" max="160" man="1"/>
    <brk id="201" max="0" man="1"/>
    <brk id="0" min="7" max="32197" man="1"/>
  </rowBreaks>
</worksheet>
</file>

<file path=xl/worksheets/sheet9.xml><?xml version="1.0" encoding="utf-8"?>
<worksheet xmlns="http://schemas.openxmlformats.org/spreadsheetml/2006/main" xmlns:r="http://schemas.openxmlformats.org/officeDocument/2006/relationships">
  <dimension ref="A1:N201"/>
  <sheetViews>
    <sheetView showOutlineSymbols="0" zoomScale="87" zoomScaleNormal="87" workbookViewId="0" topLeftCell="I1">
      <selection activeCell="M9" sqref="M9"/>
    </sheetView>
  </sheetViews>
  <sheetFormatPr defaultColWidth="8.88671875" defaultRowHeight="15"/>
  <cols>
    <col min="1" max="1" width="3.6640625" style="1" customWidth="1"/>
    <col min="2" max="2" width="49.6640625" style="1" customWidth="1"/>
    <col min="3" max="3" width="12.6640625" style="1" customWidth="1"/>
    <col min="4" max="4" width="14.6640625" style="1" customWidth="1"/>
    <col min="5" max="5" width="4.6640625" style="1" customWidth="1"/>
    <col min="6" max="6" width="14.6640625" style="1" customWidth="1"/>
    <col min="7" max="7" width="7.6640625" style="1" customWidth="1"/>
    <col min="8" max="8" width="13.6640625" style="1" customWidth="1"/>
    <col min="9" max="9" width="6.6640625" style="1" customWidth="1"/>
    <col min="10" max="10" width="13.6640625" style="1" customWidth="1"/>
    <col min="11" max="11" width="6.6640625" style="1" customWidth="1"/>
    <col min="12" max="12" width="14.6640625" style="1" customWidth="1"/>
    <col min="13" max="13" width="18.77734375" style="1" customWidth="1"/>
    <col min="14" max="16384" width="9.6640625" style="1" customWidth="1"/>
  </cols>
  <sheetData>
    <row r="1" spans="1:14" ht="20.25">
      <c r="A1" s="2"/>
      <c r="B1" s="3" t="s">
        <v>0</v>
      </c>
      <c r="C1" s="4"/>
      <c r="D1" s="5"/>
      <c r="E1" s="5"/>
      <c r="F1" s="5"/>
      <c r="G1" s="5"/>
      <c r="H1" s="5"/>
      <c r="I1" s="5"/>
      <c r="J1" s="5"/>
      <c r="K1" s="5"/>
      <c r="L1" s="5"/>
      <c r="M1" s="5"/>
      <c r="N1" s="142"/>
    </row>
    <row r="2" spans="1:14" ht="15.75">
      <c r="A2" s="8"/>
      <c r="B2" s="9"/>
      <c r="C2" s="9"/>
      <c r="D2" s="10"/>
      <c r="E2" s="10"/>
      <c r="F2" s="10"/>
      <c r="G2" s="10"/>
      <c r="H2" s="10"/>
      <c r="I2" s="10"/>
      <c r="J2" s="10"/>
      <c r="K2" s="10"/>
      <c r="L2" s="10"/>
      <c r="M2" s="10"/>
      <c r="N2" s="142"/>
    </row>
    <row r="3" spans="1:14" ht="15.75">
      <c r="A3" s="11"/>
      <c r="B3" s="12" t="s">
        <v>1</v>
      </c>
      <c r="C3" s="10"/>
      <c r="D3" s="10"/>
      <c r="E3" s="10"/>
      <c r="F3" s="10"/>
      <c r="G3" s="10"/>
      <c r="H3" s="10"/>
      <c r="I3" s="10"/>
      <c r="J3" s="10"/>
      <c r="K3" s="10"/>
      <c r="L3" s="10"/>
      <c r="M3" s="10"/>
      <c r="N3" s="142"/>
    </row>
    <row r="4" spans="1:14" ht="15.75">
      <c r="A4" s="8"/>
      <c r="B4" s="9"/>
      <c r="C4" s="9"/>
      <c r="D4" s="10"/>
      <c r="E4" s="10"/>
      <c r="F4" s="10"/>
      <c r="G4" s="10"/>
      <c r="H4" s="10"/>
      <c r="I4" s="10"/>
      <c r="J4" s="10"/>
      <c r="K4" s="10"/>
      <c r="L4" s="10"/>
      <c r="M4" s="10"/>
      <c r="N4" s="142"/>
    </row>
    <row r="5" spans="1:14" ht="15.75">
      <c r="A5" s="8"/>
      <c r="B5" s="13" t="s">
        <v>2</v>
      </c>
      <c r="C5" s="14"/>
      <c r="D5" s="10"/>
      <c r="E5" s="10"/>
      <c r="F5" s="10"/>
      <c r="G5" s="10"/>
      <c r="H5" s="10"/>
      <c r="I5" s="10"/>
      <c r="J5" s="10"/>
      <c r="K5" s="10"/>
      <c r="L5" s="10"/>
      <c r="M5" s="10"/>
      <c r="N5" s="142"/>
    </row>
    <row r="6" spans="1:14" ht="15.75">
      <c r="A6" s="8"/>
      <c r="B6" s="13" t="s">
        <v>3</v>
      </c>
      <c r="C6" s="14"/>
      <c r="D6" s="10"/>
      <c r="E6" s="10"/>
      <c r="F6" s="10"/>
      <c r="G6" s="10"/>
      <c r="H6" s="10"/>
      <c r="I6" s="10"/>
      <c r="J6" s="10"/>
      <c r="K6" s="10"/>
      <c r="L6" s="10"/>
      <c r="M6" s="10"/>
      <c r="N6" s="142"/>
    </row>
    <row r="7" spans="1:14" ht="15.75">
      <c r="A7" s="8"/>
      <c r="B7" s="13" t="s">
        <v>4</v>
      </c>
      <c r="C7" s="14"/>
      <c r="D7" s="10"/>
      <c r="E7" s="10"/>
      <c r="F7" s="10"/>
      <c r="G7" s="10"/>
      <c r="H7" s="10"/>
      <c r="I7" s="10"/>
      <c r="J7" s="10"/>
      <c r="K7" s="10"/>
      <c r="L7" s="10"/>
      <c r="M7" s="10"/>
      <c r="N7" s="142"/>
    </row>
    <row r="8" spans="1:14" ht="15.75">
      <c r="A8" s="8"/>
      <c r="B8" s="15"/>
      <c r="C8" s="14"/>
      <c r="D8" s="10"/>
      <c r="E8" s="10"/>
      <c r="F8" s="10"/>
      <c r="G8" s="10"/>
      <c r="H8" s="10"/>
      <c r="I8" s="10"/>
      <c r="J8" s="10"/>
      <c r="K8" s="10"/>
      <c r="L8" s="10"/>
      <c r="M8" s="10"/>
      <c r="N8" s="142"/>
    </row>
    <row r="9" spans="1:14" ht="15.75">
      <c r="A9" s="8"/>
      <c r="B9" s="14"/>
      <c r="C9" s="14"/>
      <c r="D9" s="16"/>
      <c r="E9" s="16"/>
      <c r="F9" s="10"/>
      <c r="G9" s="10"/>
      <c r="H9" s="10"/>
      <c r="I9" s="10"/>
      <c r="J9" s="10"/>
      <c r="K9" s="10"/>
      <c r="L9" s="10"/>
      <c r="M9" s="10"/>
      <c r="N9" s="142"/>
    </row>
    <row r="10" spans="1:14" ht="15.75">
      <c r="A10" s="8"/>
      <c r="B10" s="16" t="s">
        <v>5</v>
      </c>
      <c r="C10" s="16"/>
      <c r="D10" s="10"/>
      <c r="E10" s="10"/>
      <c r="F10" s="10"/>
      <c r="G10" s="10"/>
      <c r="H10" s="10"/>
      <c r="I10" s="10"/>
      <c r="J10" s="10"/>
      <c r="K10" s="10"/>
      <c r="L10" s="10"/>
      <c r="M10" s="10"/>
      <c r="N10" s="142"/>
    </row>
    <row r="11" spans="1:14" ht="15.75">
      <c r="A11" s="8"/>
      <c r="B11" s="16"/>
      <c r="C11" s="16"/>
      <c r="D11" s="10"/>
      <c r="E11" s="10"/>
      <c r="F11" s="10"/>
      <c r="G11" s="10"/>
      <c r="H11" s="10"/>
      <c r="I11" s="10"/>
      <c r="J11" s="10"/>
      <c r="K11" s="10"/>
      <c r="L11" s="10"/>
      <c r="M11" s="10"/>
      <c r="N11" s="142"/>
    </row>
    <row r="12" spans="1:14" ht="15.75">
      <c r="A12" s="2"/>
      <c r="B12" s="5"/>
      <c r="C12" s="5"/>
      <c r="D12" s="5"/>
      <c r="E12" s="5"/>
      <c r="F12" s="5"/>
      <c r="G12" s="5"/>
      <c r="H12" s="5"/>
      <c r="I12" s="5"/>
      <c r="J12" s="5"/>
      <c r="K12" s="5"/>
      <c r="L12" s="5"/>
      <c r="M12" s="5"/>
      <c r="N12" s="142"/>
    </row>
    <row r="13" spans="1:14" ht="15.75">
      <c r="A13" s="8"/>
      <c r="B13" s="17" t="s">
        <v>6</v>
      </c>
      <c r="C13" s="17"/>
      <c r="D13" s="18"/>
      <c r="E13" s="18"/>
      <c r="F13" s="18"/>
      <c r="G13" s="18"/>
      <c r="H13" s="18"/>
      <c r="I13" s="18"/>
      <c r="J13" s="18"/>
      <c r="K13" s="18"/>
      <c r="L13" s="19" t="s">
        <v>185</v>
      </c>
      <c r="M13" s="10"/>
      <c r="N13" s="142"/>
    </row>
    <row r="14" spans="1:14" ht="15.75">
      <c r="A14" s="8"/>
      <c r="B14" s="17" t="s">
        <v>206</v>
      </c>
      <c r="C14" s="17"/>
      <c r="D14" s="18"/>
      <c r="E14" s="18"/>
      <c r="F14" s="17" t="s">
        <v>209</v>
      </c>
      <c r="G14" s="145">
        <v>0.926</v>
      </c>
      <c r="H14" s="20" t="s">
        <v>210</v>
      </c>
      <c r="I14" s="146">
        <v>0.0298</v>
      </c>
      <c r="J14" s="20" t="s">
        <v>211</v>
      </c>
      <c r="K14" s="146">
        <v>0.0443</v>
      </c>
      <c r="L14" s="19"/>
      <c r="M14" s="18"/>
      <c r="N14" s="142"/>
    </row>
    <row r="15" spans="1:14" ht="15.75">
      <c r="A15" s="8"/>
      <c r="B15" s="17" t="s">
        <v>207</v>
      </c>
      <c r="C15" s="17"/>
      <c r="D15" s="18"/>
      <c r="E15" s="18"/>
      <c r="F15" s="17" t="s">
        <v>209</v>
      </c>
      <c r="G15" s="145">
        <v>0.36</v>
      </c>
      <c r="H15" s="20" t="s">
        <v>210</v>
      </c>
      <c r="I15" s="146">
        <v>0.52</v>
      </c>
      <c r="J15" s="20" t="s">
        <v>211</v>
      </c>
      <c r="K15" s="146">
        <v>0.1202</v>
      </c>
      <c r="L15" s="19"/>
      <c r="M15" s="18"/>
      <c r="N15" s="142"/>
    </row>
    <row r="16" spans="1:14" ht="15.75">
      <c r="A16" s="8"/>
      <c r="B16" s="17" t="s">
        <v>7</v>
      </c>
      <c r="C16" s="17"/>
      <c r="D16" s="18"/>
      <c r="E16" s="18"/>
      <c r="F16" s="18"/>
      <c r="G16" s="18"/>
      <c r="H16" s="18"/>
      <c r="I16" s="18"/>
      <c r="J16" s="18"/>
      <c r="K16" s="18"/>
      <c r="L16" s="20" t="s">
        <v>186</v>
      </c>
      <c r="M16" s="10"/>
      <c r="N16" s="142"/>
    </row>
    <row r="17" spans="1:14" ht="15.75">
      <c r="A17" s="8"/>
      <c r="B17" s="17" t="s">
        <v>8</v>
      </c>
      <c r="C17" s="17"/>
      <c r="D17" s="18"/>
      <c r="E17" s="18"/>
      <c r="F17" s="18"/>
      <c r="G17" s="18"/>
      <c r="H17" s="18"/>
      <c r="I17" s="18"/>
      <c r="J17" s="18"/>
      <c r="K17" s="18"/>
      <c r="L17" s="20" t="s">
        <v>214</v>
      </c>
      <c r="M17" s="10"/>
      <c r="N17" s="142"/>
    </row>
    <row r="18" spans="1:14" ht="15.75">
      <c r="A18" s="8"/>
      <c r="B18" s="10"/>
      <c r="C18" s="10"/>
      <c r="D18" s="10"/>
      <c r="E18" s="10"/>
      <c r="F18" s="10"/>
      <c r="G18" s="10"/>
      <c r="H18" s="10"/>
      <c r="I18" s="10"/>
      <c r="J18" s="10"/>
      <c r="K18" s="10"/>
      <c r="L18" s="21"/>
      <c r="M18" s="10"/>
      <c r="N18" s="142"/>
    </row>
    <row r="19" spans="1:14" ht="15.75">
      <c r="A19" s="8"/>
      <c r="B19" s="22" t="s">
        <v>9</v>
      </c>
      <c r="C19" s="10"/>
      <c r="D19" s="10"/>
      <c r="E19" s="10"/>
      <c r="F19" s="10"/>
      <c r="G19" s="10"/>
      <c r="H19" s="10"/>
      <c r="I19" s="10"/>
      <c r="J19" s="21"/>
      <c r="K19" s="10"/>
      <c r="L19" s="15"/>
      <c r="M19" s="10"/>
      <c r="N19" s="142"/>
    </row>
    <row r="20" spans="1:14" ht="15.75">
      <c r="A20" s="8"/>
      <c r="B20" s="10"/>
      <c r="C20" s="10"/>
      <c r="D20" s="10"/>
      <c r="E20" s="10"/>
      <c r="F20" s="10"/>
      <c r="G20" s="10"/>
      <c r="H20" s="10"/>
      <c r="I20" s="10"/>
      <c r="J20" s="10"/>
      <c r="K20" s="10"/>
      <c r="L20" s="23"/>
      <c r="M20" s="10"/>
      <c r="N20" s="142"/>
    </row>
    <row r="21" spans="1:14" ht="15.75">
      <c r="A21" s="8"/>
      <c r="B21" s="10"/>
      <c r="C21" s="24" t="s">
        <v>144</v>
      </c>
      <c r="D21" s="25" t="s">
        <v>147</v>
      </c>
      <c r="E21" s="25"/>
      <c r="F21" s="25" t="s">
        <v>157</v>
      </c>
      <c r="G21" s="25"/>
      <c r="H21" s="25" t="s">
        <v>166</v>
      </c>
      <c r="I21" s="25"/>
      <c r="J21" s="26"/>
      <c r="K21" s="15"/>
      <c r="L21" s="15"/>
      <c r="M21" s="10"/>
      <c r="N21" s="142"/>
    </row>
    <row r="22" spans="1:14" ht="15.75">
      <c r="A22" s="27"/>
      <c r="B22" s="28" t="s">
        <v>10</v>
      </c>
      <c r="C22" s="29" t="s">
        <v>145</v>
      </c>
      <c r="D22" s="30" t="s">
        <v>148</v>
      </c>
      <c r="E22" s="30"/>
      <c r="F22" s="30" t="s">
        <v>158</v>
      </c>
      <c r="G22" s="30"/>
      <c r="H22" s="30" t="s">
        <v>167</v>
      </c>
      <c r="I22" s="30"/>
      <c r="J22" s="30"/>
      <c r="K22" s="31"/>
      <c r="L22" s="31"/>
      <c r="M22" s="28"/>
      <c r="N22" s="142"/>
    </row>
    <row r="23" spans="1:14" ht="15.75">
      <c r="A23" s="27"/>
      <c r="B23" s="32" t="s">
        <v>11</v>
      </c>
      <c r="C23" s="32"/>
      <c r="D23" s="33" t="s">
        <v>148</v>
      </c>
      <c r="E23" s="33"/>
      <c r="F23" s="33" t="s">
        <v>158</v>
      </c>
      <c r="G23" s="33"/>
      <c r="H23" s="33" t="s">
        <v>167</v>
      </c>
      <c r="I23" s="33"/>
      <c r="J23" s="33"/>
      <c r="K23" s="34"/>
      <c r="L23" s="31"/>
      <c r="M23" s="28"/>
      <c r="N23" s="142"/>
    </row>
    <row r="24" spans="1:14" ht="15.75">
      <c r="A24" s="27"/>
      <c r="B24" s="28" t="s">
        <v>12</v>
      </c>
      <c r="C24" s="28"/>
      <c r="D24" s="35" t="s">
        <v>149</v>
      </c>
      <c r="E24" s="30"/>
      <c r="F24" s="35" t="s">
        <v>159</v>
      </c>
      <c r="G24" s="30"/>
      <c r="H24" s="35" t="s">
        <v>168</v>
      </c>
      <c r="I24" s="30"/>
      <c r="J24" s="35"/>
      <c r="K24" s="31"/>
      <c r="L24" s="31"/>
      <c r="M24" s="28"/>
      <c r="N24" s="142"/>
    </row>
    <row r="25" spans="1:14" ht="15.75">
      <c r="A25" s="27"/>
      <c r="B25" s="28"/>
      <c r="C25" s="28"/>
      <c r="D25" s="28"/>
      <c r="E25" s="30"/>
      <c r="F25" s="30"/>
      <c r="G25" s="30"/>
      <c r="H25" s="30"/>
      <c r="I25" s="30"/>
      <c r="J25" s="30"/>
      <c r="K25" s="31"/>
      <c r="L25" s="31"/>
      <c r="M25" s="28"/>
      <c r="N25" s="142"/>
    </row>
    <row r="26" spans="1:14" ht="15.75">
      <c r="A26" s="27"/>
      <c r="B26" s="28" t="s">
        <v>13</v>
      </c>
      <c r="C26" s="28"/>
      <c r="D26" s="36">
        <v>210000</v>
      </c>
      <c r="E26" s="37"/>
      <c r="F26" s="36">
        <v>70000</v>
      </c>
      <c r="G26" s="36"/>
      <c r="H26" s="36">
        <v>20000</v>
      </c>
      <c r="I26" s="36"/>
      <c r="J26" s="36"/>
      <c r="K26" s="38"/>
      <c r="L26" s="36">
        <f>J26+H26+F26+D26</f>
        <v>300000</v>
      </c>
      <c r="M26" s="39"/>
      <c r="N26" s="142"/>
    </row>
    <row r="27" spans="1:14" ht="15.75">
      <c r="A27" s="27"/>
      <c r="B27" s="28" t="s">
        <v>14</v>
      </c>
      <c r="C27" s="40">
        <f>L26/L27</f>
        <v>1</v>
      </c>
      <c r="D27" s="36">
        <v>210000</v>
      </c>
      <c r="E27" s="37"/>
      <c r="F27" s="36">
        <v>70000</v>
      </c>
      <c r="G27" s="36"/>
      <c r="H27" s="36">
        <v>20000</v>
      </c>
      <c r="I27" s="41"/>
      <c r="J27" s="36"/>
      <c r="K27" s="38"/>
      <c r="L27" s="36">
        <f>J27+H27+F27+D27</f>
        <v>300000</v>
      </c>
      <c r="M27" s="39"/>
      <c r="N27" s="142"/>
    </row>
    <row r="28" spans="1:14" ht="15.75">
      <c r="A28" s="42"/>
      <c r="B28" s="32" t="s">
        <v>15</v>
      </c>
      <c r="C28" s="43">
        <f>L27/L28</f>
        <v>1</v>
      </c>
      <c r="D28" s="44">
        <v>210000</v>
      </c>
      <c r="E28" s="45"/>
      <c r="F28" s="44">
        <v>70000</v>
      </c>
      <c r="G28" s="44"/>
      <c r="H28" s="44">
        <v>20000</v>
      </c>
      <c r="I28" s="44"/>
      <c r="J28" s="44"/>
      <c r="K28" s="46"/>
      <c r="L28" s="44">
        <f>J28+H28+F28+D28</f>
        <v>300000</v>
      </c>
      <c r="M28" s="28"/>
      <c r="N28" s="142"/>
    </row>
    <row r="29" spans="1:14" ht="15.75">
      <c r="A29" s="27"/>
      <c r="B29" s="28" t="s">
        <v>16</v>
      </c>
      <c r="C29" s="47"/>
      <c r="D29" s="35" t="s">
        <v>150</v>
      </c>
      <c r="E29" s="28"/>
      <c r="F29" s="35" t="s">
        <v>160</v>
      </c>
      <c r="G29" s="35"/>
      <c r="H29" s="35" t="s">
        <v>169</v>
      </c>
      <c r="I29" s="35"/>
      <c r="J29" s="35"/>
      <c r="K29" s="31"/>
      <c r="L29" s="31"/>
      <c r="M29" s="28"/>
      <c r="N29" s="142"/>
    </row>
    <row r="30" spans="1:14" ht="15.75">
      <c r="A30" s="27"/>
      <c r="B30" s="28" t="s">
        <v>17</v>
      </c>
      <c r="C30" s="47"/>
      <c r="D30" s="48">
        <v>0.0572641</v>
      </c>
      <c r="E30" s="49"/>
      <c r="F30" s="48">
        <v>0.0607641</v>
      </c>
      <c r="G30" s="48"/>
      <c r="H30" s="48">
        <v>0.0682641</v>
      </c>
      <c r="I30" s="50"/>
      <c r="J30" s="48"/>
      <c r="K30" s="31"/>
      <c r="L30" s="50">
        <f>SUMPRODUCT(D30:J30,D28:J28)/L28</f>
        <v>0.0588141</v>
      </c>
      <c r="M30" s="28"/>
      <c r="N30" s="142"/>
    </row>
    <row r="31" spans="1:14" ht="15.75">
      <c r="A31" s="27"/>
      <c r="B31" s="28" t="s">
        <v>18</v>
      </c>
      <c r="C31" s="47"/>
      <c r="D31" s="48">
        <v>0.0609906</v>
      </c>
      <c r="E31" s="49"/>
      <c r="F31" s="48">
        <v>0.0644906</v>
      </c>
      <c r="G31" s="48"/>
      <c r="H31" s="48">
        <v>0.0719906</v>
      </c>
      <c r="I31" s="50"/>
      <c r="J31" s="48"/>
      <c r="K31" s="31"/>
      <c r="L31" s="31"/>
      <c r="M31" s="28"/>
      <c r="N31" s="142"/>
    </row>
    <row r="32" spans="1:14" ht="15.75">
      <c r="A32" s="27"/>
      <c r="B32" s="28" t="s">
        <v>19</v>
      </c>
      <c r="C32" s="47"/>
      <c r="D32" s="35" t="s">
        <v>151</v>
      </c>
      <c r="E32" s="28"/>
      <c r="F32" s="35" t="s">
        <v>151</v>
      </c>
      <c r="G32" s="35"/>
      <c r="H32" s="35" t="s">
        <v>151</v>
      </c>
      <c r="I32" s="35"/>
      <c r="J32" s="35"/>
      <c r="K32" s="31"/>
      <c r="L32" s="31"/>
      <c r="M32" s="28"/>
      <c r="N32" s="142"/>
    </row>
    <row r="33" spans="1:14" ht="15.75">
      <c r="A33" s="27"/>
      <c r="B33" s="28" t="s">
        <v>20</v>
      </c>
      <c r="C33" s="28"/>
      <c r="D33" s="51">
        <v>1643</v>
      </c>
      <c r="E33" s="28"/>
      <c r="F33" s="51">
        <v>1643</v>
      </c>
      <c r="G33" s="51"/>
      <c r="H33" s="51">
        <v>1643</v>
      </c>
      <c r="I33" s="35"/>
      <c r="J33" s="35"/>
      <c r="K33" s="31"/>
      <c r="L33" s="31"/>
      <c r="M33" s="28"/>
      <c r="N33" s="142"/>
    </row>
    <row r="34" spans="1:14" ht="15.75">
      <c r="A34" s="27"/>
      <c r="B34" s="28" t="s">
        <v>21</v>
      </c>
      <c r="C34" s="28"/>
      <c r="D34" s="35" t="s">
        <v>152</v>
      </c>
      <c r="E34" s="28"/>
      <c r="F34" s="35" t="s">
        <v>161</v>
      </c>
      <c r="G34" s="35"/>
      <c r="H34" s="35" t="s">
        <v>170</v>
      </c>
      <c r="I34" s="35"/>
      <c r="J34" s="35"/>
      <c r="K34" s="31"/>
      <c r="L34" s="31"/>
      <c r="M34" s="28"/>
      <c r="N34" s="142"/>
    </row>
    <row r="35" spans="1:14" ht="15.75">
      <c r="A35" s="27"/>
      <c r="B35" s="28"/>
      <c r="C35" s="28"/>
      <c r="D35" s="52"/>
      <c r="E35" s="52"/>
      <c r="F35" s="28"/>
      <c r="G35" s="52"/>
      <c r="H35" s="52"/>
      <c r="I35" s="52"/>
      <c r="J35" s="52"/>
      <c r="K35" s="52"/>
      <c r="L35" s="52"/>
      <c r="M35" s="28"/>
      <c r="N35" s="142"/>
    </row>
    <row r="36" spans="1:14" ht="15.75">
      <c r="A36" s="27"/>
      <c r="B36" s="28" t="s">
        <v>22</v>
      </c>
      <c r="C36" s="28"/>
      <c r="D36" s="28"/>
      <c r="E36" s="28"/>
      <c r="F36" s="28"/>
      <c r="G36" s="28"/>
      <c r="H36" s="28"/>
      <c r="I36" s="28"/>
      <c r="J36" s="28"/>
      <c r="K36" s="28"/>
      <c r="L36" s="50">
        <f>(H26+F26)/(D26)</f>
        <v>0.42857142857142855</v>
      </c>
      <c r="M36" s="28"/>
      <c r="N36" s="142"/>
    </row>
    <row r="37" spans="1:14" ht="15.75">
      <c r="A37" s="27"/>
      <c r="B37" s="28" t="s">
        <v>23</v>
      </c>
      <c r="C37" s="28"/>
      <c r="D37" s="28"/>
      <c r="E37" s="28"/>
      <c r="F37" s="28"/>
      <c r="G37" s="28"/>
      <c r="H37" s="28"/>
      <c r="I37" s="28"/>
      <c r="J37" s="28"/>
      <c r="K37" s="28"/>
      <c r="L37" s="50">
        <f>(H28+F28)/(D28)</f>
        <v>0.42857142857142855</v>
      </c>
      <c r="M37" s="28"/>
      <c r="N37" s="142"/>
    </row>
    <row r="38" spans="1:14" ht="15.75">
      <c r="A38" s="27"/>
      <c r="B38" s="28" t="s">
        <v>24</v>
      </c>
      <c r="C38" s="28"/>
      <c r="D38" s="28"/>
      <c r="E38" s="28"/>
      <c r="F38" s="28"/>
      <c r="G38" s="28"/>
      <c r="H38" s="28"/>
      <c r="I38" s="28"/>
      <c r="J38" s="35" t="s">
        <v>147</v>
      </c>
      <c r="K38" s="35" t="s">
        <v>184</v>
      </c>
      <c r="L38" s="36">
        <v>60000</v>
      </c>
      <c r="M38" s="28"/>
      <c r="N38" s="142"/>
    </row>
    <row r="39" spans="1:14" ht="15.75">
      <c r="A39" s="27"/>
      <c r="B39" s="28"/>
      <c r="C39" s="28"/>
      <c r="D39" s="28"/>
      <c r="E39" s="28"/>
      <c r="F39" s="28"/>
      <c r="G39" s="28"/>
      <c r="H39" s="28"/>
      <c r="I39" s="28"/>
      <c r="J39" s="28"/>
      <c r="K39" s="28"/>
      <c r="L39" s="53"/>
      <c r="M39" s="28"/>
      <c r="N39" s="142"/>
    </row>
    <row r="40" spans="1:14" ht="15.75">
      <c r="A40" s="27"/>
      <c r="B40" s="28" t="s">
        <v>25</v>
      </c>
      <c r="C40" s="28"/>
      <c r="D40" s="28"/>
      <c r="E40" s="28"/>
      <c r="F40" s="28"/>
      <c r="G40" s="28"/>
      <c r="H40" s="28"/>
      <c r="I40" s="28"/>
      <c r="J40" s="35"/>
      <c r="K40" s="35"/>
      <c r="L40" s="35" t="s">
        <v>187</v>
      </c>
      <c r="M40" s="28"/>
      <c r="N40" s="142"/>
    </row>
    <row r="41" spans="1:14" ht="15.75">
      <c r="A41" s="42"/>
      <c r="B41" s="32" t="s">
        <v>26</v>
      </c>
      <c r="C41" s="32"/>
      <c r="D41" s="32"/>
      <c r="E41" s="32"/>
      <c r="F41" s="32"/>
      <c r="G41" s="32"/>
      <c r="H41" s="32"/>
      <c r="I41" s="32"/>
      <c r="J41" s="54"/>
      <c r="K41" s="54"/>
      <c r="L41" s="55">
        <v>37071</v>
      </c>
      <c r="M41" s="32"/>
      <c r="N41" s="142"/>
    </row>
    <row r="42" spans="1:14" ht="15.75">
      <c r="A42" s="27"/>
      <c r="B42" s="28" t="s">
        <v>27</v>
      </c>
      <c r="C42" s="28"/>
      <c r="D42" s="28"/>
      <c r="E42" s="28"/>
      <c r="F42" s="28"/>
      <c r="G42" s="28"/>
      <c r="H42" s="31"/>
      <c r="I42" s="28">
        <f>L42-J42+1</f>
        <v>91</v>
      </c>
      <c r="J42" s="56">
        <v>36889</v>
      </c>
      <c r="K42" s="57"/>
      <c r="L42" s="56">
        <v>36979</v>
      </c>
      <c r="M42" s="28"/>
      <c r="N42" s="142"/>
    </row>
    <row r="43" spans="1:14" ht="15.75">
      <c r="A43" s="27"/>
      <c r="B43" s="28" t="s">
        <v>28</v>
      </c>
      <c r="C43" s="28"/>
      <c r="D43" s="28"/>
      <c r="E43" s="28"/>
      <c r="F43" s="28"/>
      <c r="G43" s="28"/>
      <c r="H43" s="31"/>
      <c r="I43" s="28">
        <f>L43-J43+1</f>
        <v>91</v>
      </c>
      <c r="J43" s="56">
        <v>36980</v>
      </c>
      <c r="K43" s="57"/>
      <c r="L43" s="56">
        <v>37070</v>
      </c>
      <c r="M43" s="28"/>
      <c r="N43" s="142"/>
    </row>
    <row r="44" spans="1:14" ht="15.75">
      <c r="A44" s="27"/>
      <c r="B44" s="28" t="s">
        <v>29</v>
      </c>
      <c r="C44" s="28"/>
      <c r="D44" s="28"/>
      <c r="E44" s="28"/>
      <c r="F44" s="28"/>
      <c r="G44" s="28"/>
      <c r="H44" s="28"/>
      <c r="I44" s="28"/>
      <c r="J44" s="56"/>
      <c r="K44" s="57"/>
      <c r="L44" s="56" t="s">
        <v>189</v>
      </c>
      <c r="M44" s="28"/>
      <c r="N44" s="142"/>
    </row>
    <row r="45" spans="1:14" ht="15.75">
      <c r="A45" s="27"/>
      <c r="B45" s="28" t="s">
        <v>30</v>
      </c>
      <c r="C45" s="28"/>
      <c r="D45" s="28"/>
      <c r="E45" s="28"/>
      <c r="F45" s="28"/>
      <c r="G45" s="28"/>
      <c r="H45" s="28"/>
      <c r="I45" s="28"/>
      <c r="J45" s="56"/>
      <c r="K45" s="57"/>
      <c r="L45" s="56">
        <v>37062</v>
      </c>
      <c r="M45" s="28"/>
      <c r="N45" s="142"/>
    </row>
    <row r="46" spans="1:14" ht="15.75">
      <c r="A46" s="27"/>
      <c r="B46" s="28"/>
      <c r="C46" s="28"/>
      <c r="D46" s="28"/>
      <c r="E46" s="28"/>
      <c r="F46" s="28"/>
      <c r="G46" s="28"/>
      <c r="H46" s="28"/>
      <c r="I46" s="28"/>
      <c r="J46" s="28"/>
      <c r="K46" s="28"/>
      <c r="L46" s="58"/>
      <c r="M46" s="28"/>
      <c r="N46" s="142"/>
    </row>
    <row r="47" spans="1:14" ht="15.75">
      <c r="A47" s="2"/>
      <c r="B47" s="5"/>
      <c r="C47" s="5"/>
      <c r="D47" s="5"/>
      <c r="E47" s="5"/>
      <c r="F47" s="5"/>
      <c r="G47" s="5"/>
      <c r="H47" s="5"/>
      <c r="I47" s="5"/>
      <c r="J47" s="5"/>
      <c r="K47" s="5"/>
      <c r="L47" s="59"/>
      <c r="M47" s="5"/>
      <c r="N47" s="142"/>
    </row>
    <row r="48" spans="1:14" ht="15.75">
      <c r="A48" s="8"/>
      <c r="B48" s="60" t="s">
        <v>31</v>
      </c>
      <c r="C48" s="16"/>
      <c r="D48" s="10"/>
      <c r="E48" s="10"/>
      <c r="F48" s="10"/>
      <c r="G48" s="10"/>
      <c r="H48" s="10"/>
      <c r="I48" s="10"/>
      <c r="J48" s="10"/>
      <c r="K48" s="10"/>
      <c r="L48" s="61"/>
      <c r="M48" s="10"/>
      <c r="N48" s="142"/>
    </row>
    <row r="49" spans="1:14" ht="15.75">
      <c r="A49" s="8"/>
      <c r="B49" s="16"/>
      <c r="C49" s="16"/>
      <c r="D49" s="10"/>
      <c r="E49" s="10"/>
      <c r="F49" s="10"/>
      <c r="G49" s="10"/>
      <c r="H49" s="10"/>
      <c r="I49" s="10"/>
      <c r="J49" s="10"/>
      <c r="K49" s="10"/>
      <c r="L49" s="61"/>
      <c r="M49" s="10"/>
      <c r="N49" s="142"/>
    </row>
    <row r="50" spans="1:14" ht="47.25">
      <c r="A50" s="8"/>
      <c r="B50" s="62" t="s">
        <v>32</v>
      </c>
      <c r="C50" s="63" t="s">
        <v>146</v>
      </c>
      <c r="D50" s="63" t="s">
        <v>153</v>
      </c>
      <c r="E50" s="63"/>
      <c r="F50" s="63" t="s">
        <v>162</v>
      </c>
      <c r="G50" s="63"/>
      <c r="H50" s="63" t="s">
        <v>171</v>
      </c>
      <c r="I50" s="63"/>
      <c r="J50" s="63" t="s">
        <v>175</v>
      </c>
      <c r="K50" s="63"/>
      <c r="L50" s="64" t="s">
        <v>190</v>
      </c>
      <c r="M50" s="12"/>
      <c r="N50" s="142"/>
    </row>
    <row r="51" spans="1:14" ht="15.75">
      <c r="A51" s="27"/>
      <c r="B51" s="28" t="s">
        <v>33</v>
      </c>
      <c r="C51" s="65"/>
      <c r="D51" s="65"/>
      <c r="E51" s="65"/>
      <c r="F51" s="65"/>
      <c r="G51" s="65"/>
      <c r="H51" s="65"/>
      <c r="I51" s="65"/>
      <c r="J51" s="65"/>
      <c r="K51" s="65"/>
      <c r="L51" s="66">
        <f>D51-F51+H51-J51</f>
        <v>0</v>
      </c>
      <c r="M51" s="28"/>
      <c r="N51" s="142"/>
    </row>
    <row r="52" spans="1:14" ht="15.75">
      <c r="A52" s="27"/>
      <c r="B52" s="28" t="s">
        <v>34</v>
      </c>
      <c r="C52" s="65"/>
      <c r="D52" s="65"/>
      <c r="E52" s="65"/>
      <c r="F52" s="65"/>
      <c r="G52" s="65"/>
      <c r="H52" s="65"/>
      <c r="I52" s="65"/>
      <c r="J52" s="65"/>
      <c r="K52" s="65"/>
      <c r="L52" s="66">
        <f>D52-F52</f>
        <v>0</v>
      </c>
      <c r="M52" s="28"/>
      <c r="N52" s="142"/>
    </row>
    <row r="53" spans="1:14" ht="15.75">
      <c r="A53" s="27"/>
      <c r="B53" s="28"/>
      <c r="C53" s="65"/>
      <c r="D53" s="65"/>
      <c r="E53" s="65"/>
      <c r="F53" s="65"/>
      <c r="G53" s="65"/>
      <c r="H53" s="65"/>
      <c r="I53" s="65"/>
      <c r="J53" s="65"/>
      <c r="K53" s="65"/>
      <c r="L53" s="66"/>
      <c r="M53" s="28"/>
      <c r="N53" s="142"/>
    </row>
    <row r="54" spans="1:14" ht="15.75">
      <c r="A54" s="27"/>
      <c r="B54" s="28" t="s">
        <v>35</v>
      </c>
      <c r="C54" s="65">
        <f>SUM(C51:C53)</f>
        <v>0</v>
      </c>
      <c r="D54" s="65">
        <f>SUM(D51:D53)</f>
        <v>0</v>
      </c>
      <c r="E54" s="65"/>
      <c r="F54" s="65">
        <f>SUM(F51:F53)</f>
        <v>0</v>
      </c>
      <c r="G54" s="65"/>
      <c r="H54" s="65">
        <f>SUM(H51:H53)</f>
        <v>0</v>
      </c>
      <c r="I54" s="65"/>
      <c r="J54" s="65">
        <f>SUM(J51:J53)</f>
        <v>0</v>
      </c>
      <c r="K54" s="65"/>
      <c r="L54" s="67">
        <f>SUM(L51:L53)</f>
        <v>0</v>
      </c>
      <c r="M54" s="28"/>
      <c r="N54" s="142"/>
    </row>
    <row r="55" spans="1:14" ht="15.75">
      <c r="A55" s="27"/>
      <c r="B55" s="28"/>
      <c r="C55" s="65"/>
      <c r="D55" s="65"/>
      <c r="E55" s="65"/>
      <c r="F55" s="65"/>
      <c r="G55" s="65"/>
      <c r="H55" s="65"/>
      <c r="I55" s="65"/>
      <c r="J55" s="65"/>
      <c r="K55" s="65"/>
      <c r="L55" s="67"/>
      <c r="M55" s="28"/>
      <c r="N55" s="142"/>
    </row>
    <row r="56" spans="1:14" ht="15.75">
      <c r="A56" s="8"/>
      <c r="B56" s="12" t="s">
        <v>36</v>
      </c>
      <c r="C56" s="68"/>
      <c r="D56" s="68"/>
      <c r="E56" s="68"/>
      <c r="F56" s="69"/>
      <c r="G56" s="68"/>
      <c r="H56" s="68"/>
      <c r="I56" s="68"/>
      <c r="J56" s="68"/>
      <c r="K56" s="68"/>
      <c r="L56" s="70"/>
      <c r="M56" s="10"/>
      <c r="N56" s="142"/>
    </row>
    <row r="57" spans="1:14" ht="15.75">
      <c r="A57" s="8"/>
      <c r="B57" s="10"/>
      <c r="C57" s="68"/>
      <c r="D57" s="68"/>
      <c r="E57" s="68"/>
      <c r="F57" s="68"/>
      <c r="G57" s="68"/>
      <c r="H57" s="68"/>
      <c r="I57" s="68"/>
      <c r="J57" s="68"/>
      <c r="K57" s="68"/>
      <c r="L57" s="70"/>
      <c r="M57" s="10"/>
      <c r="N57" s="142"/>
    </row>
    <row r="58" spans="1:14" ht="15.75">
      <c r="A58" s="27"/>
      <c r="B58" s="28" t="s">
        <v>33</v>
      </c>
      <c r="C58" s="65">
        <f>300887-C59</f>
        <v>300234</v>
      </c>
      <c r="D58" s="66">
        <v>377247</v>
      </c>
      <c r="E58" s="65"/>
      <c r="F58" s="65">
        <f>D58+H58-379172</f>
        <v>24455</v>
      </c>
      <c r="G58" s="65"/>
      <c r="H58" s="65">
        <v>26380</v>
      </c>
      <c r="I58" s="65"/>
      <c r="J58" s="65"/>
      <c r="K58" s="65"/>
      <c r="L58" s="66">
        <f>D58-F58+H58-J58</f>
        <v>379172</v>
      </c>
      <c r="M58" s="28"/>
      <c r="N58" s="142"/>
    </row>
    <row r="59" spans="1:14" ht="15.75">
      <c r="A59" s="27"/>
      <c r="B59" s="28" t="s">
        <v>34</v>
      </c>
      <c r="C59" s="65">
        <v>653</v>
      </c>
      <c r="D59" s="66">
        <v>0</v>
      </c>
      <c r="E59" s="65"/>
      <c r="F59" s="65">
        <v>168</v>
      </c>
      <c r="G59" s="65"/>
      <c r="H59" s="65">
        <v>168</v>
      </c>
      <c r="I59" s="65"/>
      <c r="J59" s="65"/>
      <c r="K59" s="65"/>
      <c r="L59" s="66">
        <f>D59-F59+H59-J59</f>
        <v>0</v>
      </c>
      <c r="M59" s="28"/>
      <c r="N59" s="142"/>
    </row>
    <row r="60" spans="1:14" ht="15.75">
      <c r="A60" s="27"/>
      <c r="B60" s="65"/>
      <c r="C60" s="65"/>
      <c r="D60" s="66"/>
      <c r="E60" s="65"/>
      <c r="F60" s="65"/>
      <c r="G60" s="65"/>
      <c r="H60" s="65"/>
      <c r="I60" s="65"/>
      <c r="J60" s="65"/>
      <c r="K60" s="65"/>
      <c r="L60" s="66"/>
      <c r="M60" s="28"/>
      <c r="N60" s="142"/>
    </row>
    <row r="61" spans="1:14" ht="15.75">
      <c r="A61" s="27"/>
      <c r="B61" s="28" t="s">
        <v>35</v>
      </c>
      <c r="C61" s="65">
        <f>SUM(C58:C60)</f>
        <v>300887</v>
      </c>
      <c r="D61" s="65">
        <v>377247</v>
      </c>
      <c r="E61" s="65"/>
      <c r="F61" s="65">
        <f>SUM(F58:F60)</f>
        <v>24623</v>
      </c>
      <c r="G61" s="65"/>
      <c r="H61" s="65">
        <f>SUM(H58:H60)</f>
        <v>26548</v>
      </c>
      <c r="I61" s="65"/>
      <c r="J61" s="65">
        <f>SUM(J58:J60)</f>
        <v>0</v>
      </c>
      <c r="K61" s="65"/>
      <c r="L61" s="65">
        <f>SUM(L58:L60)</f>
        <v>379172</v>
      </c>
      <c r="M61" s="28"/>
      <c r="N61" s="142"/>
    </row>
    <row r="62" spans="1:14" ht="15.75">
      <c r="A62" s="27"/>
      <c r="B62" s="28"/>
      <c r="C62" s="65"/>
      <c r="D62" s="67"/>
      <c r="E62" s="65"/>
      <c r="F62" s="65"/>
      <c r="G62" s="65"/>
      <c r="H62" s="65"/>
      <c r="I62" s="65"/>
      <c r="J62" s="65"/>
      <c r="K62" s="65"/>
      <c r="L62" s="67"/>
      <c r="M62" s="28"/>
      <c r="N62" s="142"/>
    </row>
    <row r="63" spans="1:14" ht="15.75">
      <c r="A63" s="27"/>
      <c r="B63" s="28" t="s">
        <v>37</v>
      </c>
      <c r="C63" s="65">
        <f>-31685-6493-1315</f>
        <v>-39493</v>
      </c>
      <c r="D63" s="65">
        <v>-38178</v>
      </c>
      <c r="E63" s="65"/>
      <c r="F63" s="65"/>
      <c r="G63" s="65"/>
      <c r="H63" s="65"/>
      <c r="I63" s="65"/>
      <c r="J63" s="65"/>
      <c r="K63" s="65"/>
      <c r="L63" s="65">
        <f>D63+F63</f>
        <v>-38178</v>
      </c>
      <c r="M63" s="28"/>
      <c r="N63" s="142"/>
    </row>
    <row r="64" spans="1:14" ht="15.75">
      <c r="A64" s="27"/>
      <c r="B64" s="28" t="s">
        <v>38</v>
      </c>
      <c r="C64" s="65">
        <v>0</v>
      </c>
      <c r="D64" s="67">
        <v>0</v>
      </c>
      <c r="E64" s="65"/>
      <c r="F64" s="65"/>
      <c r="G64" s="65"/>
      <c r="H64" s="65"/>
      <c r="I64" s="65"/>
      <c r="J64" s="65"/>
      <c r="K64" s="65"/>
      <c r="L64" s="67">
        <v>0</v>
      </c>
      <c r="M64" s="28"/>
      <c r="N64" s="142"/>
    </row>
    <row r="65" spans="1:14" ht="15.75">
      <c r="A65" s="27"/>
      <c r="B65" s="28" t="s">
        <v>39</v>
      </c>
      <c r="C65" s="65">
        <v>37429</v>
      </c>
      <c r="D65" s="67">
        <v>27447</v>
      </c>
      <c r="E65" s="65"/>
      <c r="F65" s="65">
        <f>F61</f>
        <v>24623</v>
      </c>
      <c r="G65" s="65"/>
      <c r="H65" s="65">
        <f>-H61</f>
        <v>-26548</v>
      </c>
      <c r="I65" s="65"/>
      <c r="J65" s="65"/>
      <c r="K65" s="65"/>
      <c r="L65" s="67">
        <f>J104</f>
        <v>30395</v>
      </c>
      <c r="M65" s="28"/>
      <c r="N65" s="142"/>
    </row>
    <row r="66" spans="1:14" ht="15.75">
      <c r="A66" s="27"/>
      <c r="B66" s="28" t="s">
        <v>40</v>
      </c>
      <c r="C66" s="65">
        <v>0</v>
      </c>
      <c r="D66" s="67">
        <v>-81643</v>
      </c>
      <c r="E66" s="65"/>
      <c r="F66" s="65"/>
      <c r="G66" s="65"/>
      <c r="H66" s="65">
        <v>-6004</v>
      </c>
      <c r="I66" s="65"/>
      <c r="J66" s="65"/>
      <c r="K66" s="65"/>
      <c r="L66" s="67">
        <f>H66+D66</f>
        <v>-87647</v>
      </c>
      <c r="M66" s="28"/>
      <c r="N66" s="142"/>
    </row>
    <row r="67" spans="1:14" ht="15.75">
      <c r="A67" s="27"/>
      <c r="B67" s="28" t="s">
        <v>199</v>
      </c>
      <c r="C67" s="65">
        <v>0</v>
      </c>
      <c r="D67" s="67">
        <v>-367</v>
      </c>
      <c r="E67" s="65"/>
      <c r="F67" s="65">
        <v>0</v>
      </c>
      <c r="G67" s="65"/>
      <c r="H67" s="65"/>
      <c r="I67" s="65"/>
      <c r="J67" s="65"/>
      <c r="K67" s="65"/>
      <c r="L67" s="67">
        <f>D67+F67+H67</f>
        <v>-367</v>
      </c>
      <c r="M67" s="28"/>
      <c r="N67" s="142"/>
    </row>
    <row r="68" spans="1:14" ht="15.75">
      <c r="A68" s="27"/>
      <c r="B68" s="28" t="s">
        <v>42</v>
      </c>
      <c r="C68" s="65">
        <v>1177</v>
      </c>
      <c r="D68" s="67">
        <v>20088</v>
      </c>
      <c r="E68" s="65"/>
      <c r="F68" s="65">
        <v>1131</v>
      </c>
      <c r="G68" s="65"/>
      <c r="H68" s="72"/>
      <c r="I68" s="65"/>
      <c r="J68" s="65"/>
      <c r="K68" s="65"/>
      <c r="L68" s="67">
        <f>F68+D68</f>
        <v>21219</v>
      </c>
      <c r="M68" s="28"/>
      <c r="N68" s="142"/>
    </row>
    <row r="69" spans="1:14" ht="15.75">
      <c r="A69" s="27"/>
      <c r="B69" s="28" t="s">
        <v>82</v>
      </c>
      <c r="C69" s="65">
        <v>0</v>
      </c>
      <c r="D69" s="67">
        <v>-4594</v>
      </c>
      <c r="E69" s="65"/>
      <c r="F69" s="65"/>
      <c r="G69" s="65"/>
      <c r="H69" s="72"/>
      <c r="I69" s="65"/>
      <c r="J69" s="65"/>
      <c r="K69" s="65"/>
      <c r="L69" s="67">
        <v>-4594</v>
      </c>
      <c r="M69" s="28"/>
      <c r="N69" s="142"/>
    </row>
    <row r="70" spans="1:14" ht="15.75">
      <c r="A70" s="27"/>
      <c r="B70" s="28" t="s">
        <v>15</v>
      </c>
      <c r="C70" s="67">
        <f>SUM(C61:C68)</f>
        <v>300000</v>
      </c>
      <c r="D70" s="67">
        <f>SUM(D61:D69)</f>
        <v>300000</v>
      </c>
      <c r="E70" s="65"/>
      <c r="F70" s="65">
        <f>F65-F68-F67</f>
        <v>23492</v>
      </c>
      <c r="G70" s="65"/>
      <c r="H70" s="65"/>
      <c r="I70" s="65"/>
      <c r="J70" s="65"/>
      <c r="K70" s="65"/>
      <c r="L70" s="67">
        <f>SUM(L61:L69)</f>
        <v>300000</v>
      </c>
      <c r="M70" s="28"/>
      <c r="N70" s="142"/>
    </row>
    <row r="71" spans="1:14" ht="15.75">
      <c r="A71" s="27"/>
      <c r="B71" s="65"/>
      <c r="C71" s="65"/>
      <c r="D71" s="65"/>
      <c r="E71" s="65"/>
      <c r="F71" s="65"/>
      <c r="G71" s="65"/>
      <c r="H71" s="65"/>
      <c r="I71" s="65"/>
      <c r="J71" s="65"/>
      <c r="K71" s="65"/>
      <c r="L71" s="65"/>
      <c r="M71" s="28"/>
      <c r="N71" s="142"/>
    </row>
    <row r="72" spans="1:14" ht="15.75">
      <c r="A72" s="8"/>
      <c r="B72" s="68"/>
      <c r="C72" s="10"/>
      <c r="D72" s="10"/>
      <c r="E72" s="10"/>
      <c r="F72" s="10"/>
      <c r="G72" s="10"/>
      <c r="H72" s="10"/>
      <c r="I72" s="10"/>
      <c r="J72" s="21"/>
      <c r="K72" s="10"/>
      <c r="L72" s="21"/>
      <c r="M72" s="10"/>
      <c r="N72" s="142"/>
    </row>
    <row r="73" spans="1:14" ht="15.75">
      <c r="A73" s="8"/>
      <c r="B73" s="60" t="s">
        <v>43</v>
      </c>
      <c r="C73" s="17"/>
      <c r="D73" s="17"/>
      <c r="E73" s="17"/>
      <c r="F73" s="17"/>
      <c r="G73" s="17"/>
      <c r="H73" s="17"/>
      <c r="I73" s="20"/>
      <c r="J73" s="20" t="s">
        <v>176</v>
      </c>
      <c r="K73" s="20"/>
      <c r="L73" s="20" t="s">
        <v>191</v>
      </c>
      <c r="M73" s="17"/>
      <c r="N73" s="142"/>
    </row>
    <row r="74" spans="1:14" ht="15.75">
      <c r="A74" s="27"/>
      <c r="B74" s="28" t="s">
        <v>44</v>
      </c>
      <c r="C74" s="28"/>
      <c r="D74" s="28"/>
      <c r="E74" s="28"/>
      <c r="F74" s="28"/>
      <c r="G74" s="28"/>
      <c r="H74" s="28"/>
      <c r="I74" s="28"/>
      <c r="J74" s="65">
        <f>D65</f>
        <v>27447</v>
      </c>
      <c r="K74" s="28"/>
      <c r="L74" s="66">
        <v>0</v>
      </c>
      <c r="M74" s="28"/>
      <c r="N74" s="142"/>
    </row>
    <row r="75" spans="1:14" ht="15.75">
      <c r="A75" s="27"/>
      <c r="B75" s="28" t="s">
        <v>45</v>
      </c>
      <c r="C75" s="52"/>
      <c r="D75" s="73"/>
      <c r="E75" s="28"/>
      <c r="F75" s="28"/>
      <c r="G75" s="28"/>
      <c r="H75" s="28"/>
      <c r="I75" s="28"/>
      <c r="J75" s="65">
        <f>F70-F59</f>
        <v>23324</v>
      </c>
      <c r="K75" s="28"/>
      <c r="L75" s="66"/>
      <c r="M75" s="28"/>
      <c r="N75" s="142"/>
    </row>
    <row r="76" spans="1:14" ht="15.75">
      <c r="A76" s="27"/>
      <c r="B76" s="28" t="s">
        <v>46</v>
      </c>
      <c r="C76" s="28"/>
      <c r="D76" s="28"/>
      <c r="E76" s="28"/>
      <c r="F76" s="28"/>
      <c r="G76" s="28"/>
      <c r="H76" s="28"/>
      <c r="I76" s="28"/>
      <c r="J76" s="65"/>
      <c r="K76" s="28"/>
      <c r="L76" s="66">
        <f>12104+105+655-874+J79-1</f>
        <v>12157</v>
      </c>
      <c r="M76" s="28"/>
      <c r="N76" s="142"/>
    </row>
    <row r="77" spans="1:14" ht="15.75">
      <c r="A77" s="27"/>
      <c r="B77" s="28" t="s">
        <v>47</v>
      </c>
      <c r="C77" s="28"/>
      <c r="D77" s="28"/>
      <c r="E77" s="28"/>
      <c r="F77" s="28"/>
      <c r="G77" s="28"/>
      <c r="H77" s="28"/>
      <c r="I77" s="28"/>
      <c r="J77" s="65"/>
      <c r="K77" s="28"/>
      <c r="L77" s="66">
        <v>47</v>
      </c>
      <c r="M77" s="28"/>
      <c r="N77" s="142"/>
    </row>
    <row r="78" spans="1:14" ht="15.75">
      <c r="A78" s="27"/>
      <c r="B78" s="28" t="s">
        <v>48</v>
      </c>
      <c r="C78" s="28"/>
      <c r="D78" s="28"/>
      <c r="E78" s="28"/>
      <c r="F78" s="28"/>
      <c r="G78" s="28"/>
      <c r="H78" s="28"/>
      <c r="I78" s="28"/>
      <c r="J78" s="65">
        <f>SUM(J74:J77)</f>
        <v>50771</v>
      </c>
      <c r="K78" s="28"/>
      <c r="L78" s="67">
        <f>SUM(L74:L77)</f>
        <v>12204</v>
      </c>
      <c r="M78" s="28"/>
      <c r="N78" s="142"/>
    </row>
    <row r="79" spans="1:14" ht="15.75">
      <c r="A79" s="27"/>
      <c r="B79" s="28" t="s">
        <v>201</v>
      </c>
      <c r="C79" s="28"/>
      <c r="D79" s="28"/>
      <c r="E79" s="28"/>
      <c r="F79" s="28"/>
      <c r="G79" s="28"/>
      <c r="H79" s="28"/>
      <c r="I79" s="28"/>
      <c r="J79" s="65">
        <f>F59-F63</f>
        <v>168</v>
      </c>
      <c r="K79" s="28"/>
      <c r="L79" s="66">
        <f>-J79</f>
        <v>-168</v>
      </c>
      <c r="M79" s="28"/>
      <c r="N79" s="142"/>
    </row>
    <row r="80" spans="1:14" ht="15.75">
      <c r="A80" s="27"/>
      <c r="B80" s="28" t="s">
        <v>50</v>
      </c>
      <c r="C80" s="28"/>
      <c r="D80" s="28"/>
      <c r="E80" s="28"/>
      <c r="F80" s="28"/>
      <c r="G80" s="28"/>
      <c r="H80" s="28"/>
      <c r="I80" s="28"/>
      <c r="J80" s="65">
        <f>J78+J79</f>
        <v>50939</v>
      </c>
      <c r="K80" s="28"/>
      <c r="L80" s="67">
        <f>L78+L79</f>
        <v>12036</v>
      </c>
      <c r="M80" s="28"/>
      <c r="N80" s="142"/>
    </row>
    <row r="81" spans="1:14" ht="15.75">
      <c r="A81" s="27"/>
      <c r="B81" s="74" t="s">
        <v>51</v>
      </c>
      <c r="C81" s="75"/>
      <c r="D81" s="28"/>
      <c r="E81" s="28"/>
      <c r="F81" s="28"/>
      <c r="G81" s="28"/>
      <c r="H81" s="28"/>
      <c r="I81" s="28"/>
      <c r="J81" s="65"/>
      <c r="K81" s="28"/>
      <c r="L81" s="66"/>
      <c r="M81" s="28"/>
      <c r="N81" s="142"/>
    </row>
    <row r="82" spans="1:14" ht="15.75">
      <c r="A82" s="27">
        <v>1</v>
      </c>
      <c r="B82" s="28" t="s">
        <v>52</v>
      </c>
      <c r="C82" s="28"/>
      <c r="D82" s="28"/>
      <c r="E82" s="28"/>
      <c r="F82" s="28"/>
      <c r="G82" s="28"/>
      <c r="H82" s="28"/>
      <c r="I82" s="28"/>
      <c r="J82" s="28"/>
      <c r="K82" s="28"/>
      <c r="L82" s="66">
        <v>0</v>
      </c>
      <c r="M82" s="28"/>
      <c r="N82" s="142"/>
    </row>
    <row r="83" spans="1:14" ht="15.75">
      <c r="A83" s="27">
        <v>2</v>
      </c>
      <c r="B83" s="28" t="s">
        <v>53</v>
      </c>
      <c r="C83" s="28"/>
      <c r="D83" s="28"/>
      <c r="E83" s="28"/>
      <c r="F83" s="28"/>
      <c r="G83" s="28"/>
      <c r="H83" s="28"/>
      <c r="I83" s="28"/>
      <c r="J83" s="28"/>
      <c r="K83" s="28"/>
      <c r="L83" s="66">
        <v>-5</v>
      </c>
      <c r="M83" s="28"/>
      <c r="N83" s="142"/>
    </row>
    <row r="84" spans="1:14" ht="15.75">
      <c r="A84" s="27">
        <v>3</v>
      </c>
      <c r="B84" s="28" t="s">
        <v>54</v>
      </c>
      <c r="C84" s="28"/>
      <c r="D84" s="28"/>
      <c r="E84" s="28"/>
      <c r="F84" s="28"/>
      <c r="G84" s="28"/>
      <c r="H84" s="28"/>
      <c r="I84" s="28"/>
      <c r="J84" s="28"/>
      <c r="K84" s="28"/>
      <c r="L84" s="66">
        <v>-1088</v>
      </c>
      <c r="M84" s="28"/>
      <c r="N84" s="142"/>
    </row>
    <row r="85" spans="1:14" ht="15.75">
      <c r="A85" s="27">
        <v>4</v>
      </c>
      <c r="B85" s="28" t="s">
        <v>55</v>
      </c>
      <c r="C85" s="28"/>
      <c r="D85" s="28"/>
      <c r="E85" s="28"/>
      <c r="F85" s="28"/>
      <c r="G85" s="28"/>
      <c r="H85" s="28"/>
      <c r="I85" s="28"/>
      <c r="J85" s="28"/>
      <c r="K85" s="28"/>
      <c r="L85" s="66">
        <v>-501</v>
      </c>
      <c r="M85" s="28"/>
      <c r="N85" s="142"/>
    </row>
    <row r="86" spans="1:14" ht="15.75">
      <c r="A86" s="27">
        <v>5</v>
      </c>
      <c r="B86" s="28" t="s">
        <v>56</v>
      </c>
      <c r="C86" s="28"/>
      <c r="D86" s="28"/>
      <c r="E86" s="28"/>
      <c r="F86" s="28"/>
      <c r="G86" s="28"/>
      <c r="H86" s="28"/>
      <c r="I86" s="28"/>
      <c r="J86" s="28"/>
      <c r="K86" s="28"/>
      <c r="L86" s="66">
        <v>-2998</v>
      </c>
      <c r="M86" s="28"/>
      <c r="N86" s="142"/>
    </row>
    <row r="87" spans="1:14" ht="15.75">
      <c r="A87" s="27">
        <v>6</v>
      </c>
      <c r="B87" s="28" t="s">
        <v>57</v>
      </c>
      <c r="C87" s="28"/>
      <c r="D87" s="28"/>
      <c r="E87" s="28"/>
      <c r="F87" s="28"/>
      <c r="G87" s="28"/>
      <c r="H87" s="28"/>
      <c r="I87" s="28"/>
      <c r="J87" s="28"/>
      <c r="K87" s="28"/>
      <c r="L87" s="66">
        <v>-40</v>
      </c>
      <c r="M87" s="28"/>
      <c r="N87" s="142"/>
    </row>
    <row r="88" spans="1:14" ht="15.75">
      <c r="A88" s="27">
        <v>7</v>
      </c>
      <c r="B88" s="28" t="s">
        <v>58</v>
      </c>
      <c r="C88" s="28"/>
      <c r="D88" s="28"/>
      <c r="E88" s="28"/>
      <c r="F88" s="28"/>
      <c r="G88" s="28"/>
      <c r="H88" s="28"/>
      <c r="I88" s="28"/>
      <c r="J88" s="28"/>
      <c r="K88" s="28"/>
      <c r="L88" s="66">
        <v>-1060</v>
      </c>
      <c r="M88" s="28"/>
      <c r="N88" s="142"/>
    </row>
    <row r="89" spans="1:14" ht="15.75">
      <c r="A89" s="27">
        <v>8</v>
      </c>
      <c r="B89" s="28" t="s">
        <v>59</v>
      </c>
      <c r="C89" s="28"/>
      <c r="D89" s="28"/>
      <c r="E89" s="28"/>
      <c r="F89" s="28"/>
      <c r="G89" s="28"/>
      <c r="H89" s="28"/>
      <c r="I89" s="28"/>
      <c r="J89" s="28"/>
      <c r="K89" s="28"/>
      <c r="L89" s="66">
        <v>-340</v>
      </c>
      <c r="M89" s="28"/>
      <c r="N89" s="142"/>
    </row>
    <row r="90" spans="1:14" ht="15.75">
      <c r="A90" s="27">
        <v>9</v>
      </c>
      <c r="B90" s="28" t="s">
        <v>60</v>
      </c>
      <c r="C90" s="28"/>
      <c r="D90" s="28"/>
      <c r="E90" s="28"/>
      <c r="F90" s="28"/>
      <c r="G90" s="28"/>
      <c r="H90" s="28"/>
      <c r="I90" s="28"/>
      <c r="J90" s="28"/>
      <c r="K90" s="28"/>
      <c r="L90" s="66">
        <v>0</v>
      </c>
      <c r="M90" s="28"/>
      <c r="N90" s="142"/>
    </row>
    <row r="91" spans="1:14" ht="15.75">
      <c r="A91" s="27">
        <v>10</v>
      </c>
      <c r="B91" s="28" t="s">
        <v>61</v>
      </c>
      <c r="C91" s="28"/>
      <c r="D91" s="28"/>
      <c r="E91" s="28"/>
      <c r="F91" s="28"/>
      <c r="G91" s="28"/>
      <c r="H91" s="28"/>
      <c r="I91" s="28"/>
      <c r="J91" s="28"/>
      <c r="K91" s="28"/>
      <c r="L91" s="66">
        <v>0</v>
      </c>
      <c r="M91" s="28"/>
      <c r="N91" s="142"/>
    </row>
    <row r="92" spans="1:14" ht="15.75">
      <c r="A92" s="27">
        <v>11</v>
      </c>
      <c r="B92" s="28" t="s">
        <v>62</v>
      </c>
      <c r="C92" s="28"/>
      <c r="D92" s="28"/>
      <c r="E92" s="28"/>
      <c r="F92" s="28"/>
      <c r="G92" s="28"/>
      <c r="H92" s="28"/>
      <c r="I92" s="28"/>
      <c r="J92" s="65">
        <f>-L92</f>
        <v>6004</v>
      </c>
      <c r="K92" s="28"/>
      <c r="L92" s="66">
        <f>L66-D66</f>
        <v>-6004</v>
      </c>
      <c r="M92" s="28"/>
      <c r="N92" s="142"/>
    </row>
    <row r="93" spans="1:14" ht="15.75">
      <c r="A93" s="27">
        <v>12</v>
      </c>
      <c r="B93" s="28" t="s">
        <v>38</v>
      </c>
      <c r="C93" s="28"/>
      <c r="D93" s="28"/>
      <c r="E93" s="28"/>
      <c r="F93" s="28"/>
      <c r="G93" s="28"/>
      <c r="H93" s="28"/>
      <c r="I93" s="28"/>
      <c r="J93" s="28"/>
      <c r="K93" s="28"/>
      <c r="L93" s="66">
        <v>0</v>
      </c>
      <c r="M93" s="28"/>
      <c r="N93" s="142"/>
    </row>
    <row r="94" spans="1:14" ht="15.75">
      <c r="A94" s="27">
        <v>13</v>
      </c>
      <c r="B94" s="28" t="s">
        <v>200</v>
      </c>
      <c r="C94" s="28"/>
      <c r="D94" s="28"/>
      <c r="E94" s="28"/>
      <c r="F94" s="28"/>
      <c r="G94" s="28"/>
      <c r="H94" s="28"/>
      <c r="I94" s="28"/>
      <c r="J94" s="28"/>
      <c r="K94" s="28"/>
      <c r="L94" s="66">
        <f>SUM(L80:L92)</f>
        <v>0</v>
      </c>
      <c r="M94" s="28"/>
      <c r="N94" s="142"/>
    </row>
    <row r="95" spans="1:14" ht="15.75">
      <c r="A95" s="27"/>
      <c r="B95" s="74" t="s">
        <v>64</v>
      </c>
      <c r="C95" s="75"/>
      <c r="D95" s="28"/>
      <c r="E95" s="28"/>
      <c r="F95" s="28"/>
      <c r="G95" s="28"/>
      <c r="H95" s="28"/>
      <c r="I95" s="28"/>
      <c r="J95" s="28"/>
      <c r="K95" s="28"/>
      <c r="L95" s="76"/>
      <c r="M95" s="28"/>
      <c r="N95" s="142"/>
    </row>
    <row r="96" spans="1:14" ht="15.75">
      <c r="A96" s="77"/>
      <c r="B96" s="28" t="s">
        <v>65</v>
      </c>
      <c r="C96" s="75"/>
      <c r="D96" s="28"/>
      <c r="E96" s="28"/>
      <c r="F96" s="28"/>
      <c r="G96" s="28"/>
      <c r="H96" s="28"/>
      <c r="I96" s="28"/>
      <c r="J96" s="65">
        <f>-H61</f>
        <v>-26548</v>
      </c>
      <c r="K96" s="28"/>
      <c r="L96" s="76"/>
      <c r="M96" s="28"/>
      <c r="N96" s="142"/>
    </row>
    <row r="97" spans="1:14" ht="15.75">
      <c r="A97" s="27"/>
      <c r="B97" s="28" t="s">
        <v>66</v>
      </c>
      <c r="C97" s="75"/>
      <c r="D97" s="28"/>
      <c r="E97" s="28"/>
      <c r="F97" s="28"/>
      <c r="G97" s="28"/>
      <c r="H97" s="28"/>
      <c r="I97" s="28"/>
      <c r="J97" s="65">
        <v>0</v>
      </c>
      <c r="K97" s="65"/>
      <c r="L97" s="66"/>
      <c r="M97" s="28"/>
      <c r="N97" s="142"/>
    </row>
    <row r="98" spans="1:14" ht="15.75">
      <c r="A98" s="27"/>
      <c r="B98" s="28" t="s">
        <v>67</v>
      </c>
      <c r="C98" s="28"/>
      <c r="D98" s="28"/>
      <c r="E98" s="28"/>
      <c r="F98" s="28"/>
      <c r="G98" s="28"/>
      <c r="H98" s="28"/>
      <c r="I98" s="28"/>
      <c r="J98" s="65">
        <v>0</v>
      </c>
      <c r="K98" s="65"/>
      <c r="L98" s="66"/>
      <c r="M98" s="28"/>
      <c r="N98" s="142"/>
    </row>
    <row r="99" spans="1:14" ht="15.75">
      <c r="A99" s="27"/>
      <c r="B99" s="28" t="s">
        <v>68</v>
      </c>
      <c r="C99" s="28"/>
      <c r="D99" s="28"/>
      <c r="E99" s="28"/>
      <c r="F99" s="28"/>
      <c r="G99" s="28"/>
      <c r="H99" s="28"/>
      <c r="I99" s="28"/>
      <c r="J99" s="65">
        <v>0</v>
      </c>
      <c r="K99" s="65"/>
      <c r="L99" s="66"/>
      <c r="M99" s="28"/>
      <c r="N99" s="142"/>
    </row>
    <row r="100" spans="1:14" ht="15.75">
      <c r="A100" s="27"/>
      <c r="B100" s="28" t="s">
        <v>69</v>
      </c>
      <c r="C100" s="28"/>
      <c r="D100" s="28"/>
      <c r="E100" s="28"/>
      <c r="F100" s="28"/>
      <c r="G100" s="28"/>
      <c r="H100" s="28"/>
      <c r="I100" s="28"/>
      <c r="J100" s="65">
        <v>0</v>
      </c>
      <c r="K100" s="65"/>
      <c r="L100" s="66"/>
      <c r="M100" s="28"/>
      <c r="N100" s="142"/>
    </row>
    <row r="101" spans="1:14" ht="15.75">
      <c r="A101" s="27"/>
      <c r="B101" s="28" t="s">
        <v>70</v>
      </c>
      <c r="C101" s="28"/>
      <c r="D101" s="28"/>
      <c r="E101" s="28"/>
      <c r="F101" s="28"/>
      <c r="G101" s="28"/>
      <c r="H101" s="28"/>
      <c r="I101" s="28"/>
      <c r="J101" s="65">
        <v>0</v>
      </c>
      <c r="K101" s="65"/>
      <c r="L101" s="66"/>
      <c r="M101" s="28"/>
      <c r="N101" s="142"/>
    </row>
    <row r="102" spans="1:14" ht="15.75">
      <c r="A102" s="27"/>
      <c r="B102" s="28" t="s">
        <v>71</v>
      </c>
      <c r="C102" s="28"/>
      <c r="D102" s="28"/>
      <c r="E102" s="28"/>
      <c r="F102" s="28"/>
      <c r="G102" s="28"/>
      <c r="H102" s="28"/>
      <c r="I102" s="28"/>
      <c r="J102" s="65">
        <v>0</v>
      </c>
      <c r="K102" s="65"/>
      <c r="L102" s="66"/>
      <c r="M102" s="28"/>
      <c r="N102" s="142"/>
    </row>
    <row r="103" spans="1:14" ht="15.75">
      <c r="A103" s="27"/>
      <c r="B103" s="28" t="s">
        <v>72</v>
      </c>
      <c r="C103" s="28"/>
      <c r="D103" s="28"/>
      <c r="E103" s="28"/>
      <c r="F103" s="28"/>
      <c r="G103" s="28"/>
      <c r="H103" s="28"/>
      <c r="I103" s="28"/>
      <c r="J103" s="65">
        <f>SUM(J96:J102)</f>
        <v>-26548</v>
      </c>
      <c r="K103" s="65"/>
      <c r="L103" s="65">
        <f>SUM(L81:L93)</f>
        <v>-12036</v>
      </c>
      <c r="M103" s="28"/>
      <c r="N103" s="142"/>
    </row>
    <row r="104" spans="1:14" ht="15.75">
      <c r="A104" s="27"/>
      <c r="B104" s="28" t="s">
        <v>73</v>
      </c>
      <c r="C104" s="28"/>
      <c r="D104" s="28"/>
      <c r="E104" s="28"/>
      <c r="F104" s="28"/>
      <c r="G104" s="28"/>
      <c r="H104" s="28"/>
      <c r="I104" s="28"/>
      <c r="J104" s="65">
        <f>SUM(J80:J96)</f>
        <v>30395</v>
      </c>
      <c r="K104" s="65"/>
      <c r="L104" s="65">
        <f>L80+L103</f>
        <v>0</v>
      </c>
      <c r="M104" s="28"/>
      <c r="N104" s="142"/>
    </row>
    <row r="105" spans="1:14" ht="15.75">
      <c r="A105" s="27"/>
      <c r="B105" s="28"/>
      <c r="C105" s="28"/>
      <c r="D105" s="28"/>
      <c r="E105" s="28"/>
      <c r="F105" s="28"/>
      <c r="G105" s="28"/>
      <c r="H105" s="28"/>
      <c r="I105" s="28"/>
      <c r="J105" s="65"/>
      <c r="K105" s="65"/>
      <c r="L105" s="65"/>
      <c r="M105" s="28"/>
      <c r="N105" s="142"/>
    </row>
    <row r="106" spans="1:14" ht="15.75">
      <c r="A106" s="8"/>
      <c r="B106" s="15"/>
      <c r="C106" s="10"/>
      <c r="D106" s="10"/>
      <c r="E106" s="10"/>
      <c r="F106" s="10"/>
      <c r="G106" s="10"/>
      <c r="H106" s="10"/>
      <c r="I106" s="10"/>
      <c r="J106" s="68"/>
      <c r="K106" s="68"/>
      <c r="L106" s="68"/>
      <c r="M106" s="10"/>
      <c r="N106" s="142"/>
    </row>
    <row r="107" spans="1:14" ht="15.75">
      <c r="A107" s="2"/>
      <c r="B107" s="5"/>
      <c r="C107" s="5"/>
      <c r="D107" s="5"/>
      <c r="E107" s="5"/>
      <c r="F107" s="5"/>
      <c r="G107" s="5"/>
      <c r="H107" s="5"/>
      <c r="I107" s="5"/>
      <c r="J107" s="78"/>
      <c r="K107" s="78"/>
      <c r="L107" s="78"/>
      <c r="M107" s="5"/>
      <c r="N107" s="142"/>
    </row>
    <row r="108" spans="1:14" ht="15.75">
      <c r="A108" s="8"/>
      <c r="B108" s="10"/>
      <c r="C108" s="10"/>
      <c r="D108" s="10"/>
      <c r="E108" s="10"/>
      <c r="F108" s="10"/>
      <c r="G108" s="10"/>
      <c r="H108" s="10"/>
      <c r="I108" s="10"/>
      <c r="J108" s="10"/>
      <c r="K108" s="10"/>
      <c r="L108" s="61"/>
      <c r="M108" s="10"/>
      <c r="N108" s="142"/>
    </row>
    <row r="109" spans="1:14" ht="15.75">
      <c r="A109" s="79"/>
      <c r="B109" s="80"/>
      <c r="C109" s="80"/>
      <c r="D109" s="80"/>
      <c r="E109" s="80"/>
      <c r="F109" s="80"/>
      <c r="G109" s="80"/>
      <c r="H109" s="80"/>
      <c r="I109" s="80"/>
      <c r="J109" s="80"/>
      <c r="K109" s="80"/>
      <c r="L109" s="81"/>
      <c r="M109" s="80"/>
      <c r="N109" s="142"/>
    </row>
    <row r="110" spans="1:14" ht="15.75">
      <c r="A110" s="79"/>
      <c r="B110" s="82" t="s">
        <v>74</v>
      </c>
      <c r="C110" s="80"/>
      <c r="D110" s="80"/>
      <c r="E110" s="80"/>
      <c r="F110" s="80"/>
      <c r="G110" s="80"/>
      <c r="H110" s="80"/>
      <c r="I110" s="80"/>
      <c r="J110" s="80"/>
      <c r="K110" s="80"/>
      <c r="L110" s="81"/>
      <c r="M110" s="83"/>
      <c r="N110" s="142"/>
    </row>
    <row r="111" spans="1:14" ht="15.75">
      <c r="A111" s="79"/>
      <c r="B111" s="80"/>
      <c r="C111" s="80"/>
      <c r="D111" s="80"/>
      <c r="E111" s="80"/>
      <c r="F111" s="80"/>
      <c r="G111" s="80"/>
      <c r="H111" s="80"/>
      <c r="I111" s="80"/>
      <c r="J111" s="80"/>
      <c r="K111" s="80"/>
      <c r="L111" s="81"/>
      <c r="M111" s="80"/>
      <c r="N111" s="142"/>
    </row>
    <row r="112" spans="1:14" ht="15.75">
      <c r="A112" s="8"/>
      <c r="B112" s="84" t="s">
        <v>75</v>
      </c>
      <c r="C112" s="16"/>
      <c r="D112" s="10"/>
      <c r="E112" s="10"/>
      <c r="F112" s="10"/>
      <c r="G112" s="10"/>
      <c r="H112" s="10"/>
      <c r="I112" s="10"/>
      <c r="J112" s="10"/>
      <c r="K112" s="10"/>
      <c r="L112" s="61"/>
      <c r="M112" s="10"/>
      <c r="N112" s="142"/>
    </row>
    <row r="113" spans="1:14" ht="15.75">
      <c r="A113" s="27"/>
      <c r="B113" s="28" t="s">
        <v>76</v>
      </c>
      <c r="C113" s="28"/>
      <c r="D113" s="28"/>
      <c r="E113" s="28"/>
      <c r="F113" s="28"/>
      <c r="G113" s="28"/>
      <c r="H113" s="28"/>
      <c r="I113" s="28"/>
      <c r="J113" s="28"/>
      <c r="K113" s="28"/>
      <c r="L113" s="66">
        <v>7124</v>
      </c>
      <c r="M113" s="28"/>
      <c r="N113" s="142"/>
    </row>
    <row r="114" spans="1:14" ht="15.75">
      <c r="A114" s="27"/>
      <c r="B114" s="28" t="s">
        <v>77</v>
      </c>
      <c r="C114" s="28"/>
      <c r="D114" s="28"/>
      <c r="E114" s="28"/>
      <c r="F114" s="28"/>
      <c r="G114" s="28"/>
      <c r="H114" s="28"/>
      <c r="I114" s="28"/>
      <c r="J114" s="28"/>
      <c r="K114" s="28"/>
      <c r="L114" s="66">
        <v>7124</v>
      </c>
      <c r="M114" s="28"/>
      <c r="N114" s="142"/>
    </row>
    <row r="115" spans="1:14" ht="15.75">
      <c r="A115" s="27"/>
      <c r="B115" s="28" t="s">
        <v>78</v>
      </c>
      <c r="C115" s="28"/>
      <c r="D115" s="28"/>
      <c r="E115" s="28"/>
      <c r="F115" s="28"/>
      <c r="G115" s="28"/>
      <c r="H115" s="28"/>
      <c r="I115" s="28"/>
      <c r="J115" s="28"/>
      <c r="K115" s="28"/>
      <c r="L115" s="66">
        <v>0</v>
      </c>
      <c r="M115" s="28"/>
      <c r="N115" s="142"/>
    </row>
    <row r="116" spans="1:14" ht="15.75">
      <c r="A116" s="27"/>
      <c r="B116" s="28" t="s">
        <v>79</v>
      </c>
      <c r="C116" s="28"/>
      <c r="D116" s="28"/>
      <c r="E116" s="28"/>
      <c r="F116" s="28"/>
      <c r="G116" s="28"/>
      <c r="H116" s="28"/>
      <c r="I116" s="28"/>
      <c r="J116" s="28"/>
      <c r="K116" s="28"/>
      <c r="L116" s="66">
        <v>0</v>
      </c>
      <c r="M116" s="28"/>
      <c r="N116" s="142"/>
    </row>
    <row r="117" spans="1:14" ht="15.75">
      <c r="A117" s="27"/>
      <c r="B117" s="28" t="s">
        <v>80</v>
      </c>
      <c r="C117" s="28"/>
      <c r="D117" s="28"/>
      <c r="E117" s="28"/>
      <c r="F117" s="28"/>
      <c r="G117" s="28"/>
      <c r="H117" s="28"/>
      <c r="I117" s="28"/>
      <c r="J117" s="28"/>
      <c r="K117" s="28"/>
      <c r="L117" s="66">
        <v>0</v>
      </c>
      <c r="M117" s="28"/>
      <c r="N117" s="142"/>
    </row>
    <row r="118" spans="1:14" ht="15.75">
      <c r="A118" s="27"/>
      <c r="B118" s="28" t="s">
        <v>56</v>
      </c>
      <c r="C118" s="28"/>
      <c r="D118" s="28"/>
      <c r="E118" s="28"/>
      <c r="F118" s="28"/>
      <c r="G118" s="28"/>
      <c r="H118" s="28"/>
      <c r="I118" s="28"/>
      <c r="J118" s="28"/>
      <c r="K118" s="28"/>
      <c r="L118" s="66">
        <v>0</v>
      </c>
      <c r="M118" s="28"/>
      <c r="N118" s="142"/>
    </row>
    <row r="119" spans="1:14" ht="15.75">
      <c r="A119" s="27"/>
      <c r="B119" s="28" t="s">
        <v>58</v>
      </c>
      <c r="C119" s="28"/>
      <c r="D119" s="28"/>
      <c r="E119" s="28"/>
      <c r="F119" s="28"/>
      <c r="G119" s="28"/>
      <c r="H119" s="28"/>
      <c r="I119" s="28"/>
      <c r="J119" s="28"/>
      <c r="K119" s="28"/>
      <c r="L119" s="66">
        <v>0</v>
      </c>
      <c r="M119" s="28"/>
      <c r="N119" s="142"/>
    </row>
    <row r="120" spans="1:14" ht="15.75">
      <c r="A120" s="27"/>
      <c r="B120" s="28" t="s">
        <v>59</v>
      </c>
      <c r="C120" s="28"/>
      <c r="D120" s="28"/>
      <c r="E120" s="28"/>
      <c r="F120" s="28"/>
      <c r="G120" s="28"/>
      <c r="H120" s="28"/>
      <c r="I120" s="28"/>
      <c r="J120" s="28"/>
      <c r="K120" s="28"/>
      <c r="L120" s="66">
        <v>0</v>
      </c>
      <c r="M120" s="28"/>
      <c r="N120" s="142"/>
    </row>
    <row r="121" spans="1:14" ht="15.75">
      <c r="A121" s="27"/>
      <c r="B121" s="28" t="s">
        <v>81</v>
      </c>
      <c r="C121" s="28"/>
      <c r="D121" s="28"/>
      <c r="E121" s="28"/>
      <c r="F121" s="28"/>
      <c r="G121" s="28"/>
      <c r="H121" s="28"/>
      <c r="I121" s="28"/>
      <c r="J121" s="28"/>
      <c r="K121" s="28"/>
      <c r="L121" s="66">
        <f>L114-L116</f>
        <v>7124</v>
      </c>
      <c r="M121" s="28"/>
      <c r="N121" s="142"/>
    </row>
    <row r="122" spans="1:14" ht="15.75">
      <c r="A122" s="27"/>
      <c r="B122" s="28"/>
      <c r="C122" s="28"/>
      <c r="D122" s="28"/>
      <c r="E122" s="28"/>
      <c r="F122" s="28"/>
      <c r="G122" s="28"/>
      <c r="H122" s="28"/>
      <c r="I122" s="28"/>
      <c r="J122" s="28"/>
      <c r="K122" s="28"/>
      <c r="L122" s="85"/>
      <c r="M122" s="28"/>
      <c r="N122" s="142"/>
    </row>
    <row r="123" spans="1:14" ht="15.75">
      <c r="A123" s="8"/>
      <c r="B123" s="84" t="s">
        <v>82</v>
      </c>
      <c r="C123" s="10"/>
      <c r="D123" s="10"/>
      <c r="E123" s="10"/>
      <c r="F123" s="10"/>
      <c r="G123" s="10"/>
      <c r="H123" s="10"/>
      <c r="I123" s="10"/>
      <c r="J123" s="10"/>
      <c r="K123" s="10"/>
      <c r="L123" s="61"/>
      <c r="M123" s="10"/>
      <c r="N123" s="142"/>
    </row>
    <row r="124" spans="1:14" ht="15.75">
      <c r="A124" s="27"/>
      <c r="B124" s="28" t="s">
        <v>83</v>
      </c>
      <c r="C124" s="86"/>
      <c r="D124" s="28"/>
      <c r="E124" s="28"/>
      <c r="F124" s="28"/>
      <c r="G124" s="28"/>
      <c r="H124" s="28"/>
      <c r="I124" s="28"/>
      <c r="J124" s="28"/>
      <c r="K124" s="28"/>
      <c r="L124" s="66">
        <f>4594213.13/1000</f>
        <v>4594.21313</v>
      </c>
      <c r="M124" s="28"/>
      <c r="N124" s="142"/>
    </row>
    <row r="125" spans="1:14" ht="15.75">
      <c r="A125" s="27"/>
      <c r="B125" s="28" t="s">
        <v>84</v>
      </c>
      <c r="C125" s="28"/>
      <c r="D125" s="28"/>
      <c r="E125" s="28"/>
      <c r="F125" s="28"/>
      <c r="G125" s="28"/>
      <c r="H125" s="28"/>
      <c r="I125" s="28"/>
      <c r="J125" s="28"/>
      <c r="K125" s="28"/>
      <c r="L125" s="66">
        <v>4594</v>
      </c>
      <c r="M125" s="28"/>
      <c r="N125" s="142"/>
    </row>
    <row r="126" spans="1:14" ht="15.75">
      <c r="A126" s="27"/>
      <c r="B126" s="28" t="s">
        <v>85</v>
      </c>
      <c r="C126" s="28"/>
      <c r="D126" s="28"/>
      <c r="E126" s="28"/>
      <c r="F126" s="28"/>
      <c r="G126" s="28"/>
      <c r="H126" s="28"/>
      <c r="I126" s="28"/>
      <c r="J126" s="28"/>
      <c r="K126" s="28"/>
      <c r="L126" s="66">
        <v>0</v>
      </c>
      <c r="M126" s="28"/>
      <c r="N126" s="142"/>
    </row>
    <row r="127" spans="1:14" ht="15.75">
      <c r="A127" s="27"/>
      <c r="B127" s="28" t="s">
        <v>86</v>
      </c>
      <c r="C127" s="28"/>
      <c r="D127" s="28"/>
      <c r="E127" s="28"/>
      <c r="F127" s="28"/>
      <c r="G127" s="28"/>
      <c r="H127" s="28"/>
      <c r="I127" s="28"/>
      <c r="J127" s="28"/>
      <c r="K127" s="28"/>
      <c r="L127" s="66">
        <f>L124-L125-L126</f>
        <v>0.21313000000009197</v>
      </c>
      <c r="M127" s="28"/>
      <c r="N127" s="142"/>
    </row>
    <row r="128" spans="1:14" ht="15.75">
      <c r="A128" s="27"/>
      <c r="B128" s="28"/>
      <c r="C128" s="28"/>
      <c r="D128" s="28"/>
      <c r="E128" s="28"/>
      <c r="F128" s="28"/>
      <c r="G128" s="28"/>
      <c r="H128" s="28"/>
      <c r="I128" s="28"/>
      <c r="J128" s="28"/>
      <c r="K128" s="28"/>
      <c r="L128" s="87"/>
      <c r="M128" s="28"/>
      <c r="N128" s="142"/>
    </row>
    <row r="129" spans="1:14" ht="15.75">
      <c r="A129" s="8"/>
      <c r="B129" s="84" t="s">
        <v>87</v>
      </c>
      <c r="C129" s="16"/>
      <c r="D129" s="10"/>
      <c r="E129" s="10"/>
      <c r="F129" s="10"/>
      <c r="G129" s="10"/>
      <c r="H129" s="10"/>
      <c r="I129" s="10"/>
      <c r="J129" s="10"/>
      <c r="K129" s="10"/>
      <c r="L129" s="88"/>
      <c r="M129" s="10"/>
      <c r="N129" s="142"/>
    </row>
    <row r="130" spans="1:14" ht="15.75">
      <c r="A130" s="8"/>
      <c r="B130" s="16"/>
      <c r="C130" s="16"/>
      <c r="D130" s="10"/>
      <c r="E130" s="10"/>
      <c r="F130" s="10"/>
      <c r="G130" s="10"/>
      <c r="H130" s="10"/>
      <c r="I130" s="10"/>
      <c r="J130" s="10"/>
      <c r="K130" s="10"/>
      <c r="L130" s="88"/>
      <c r="M130" s="10"/>
      <c r="N130" s="142"/>
    </row>
    <row r="131" spans="1:14" ht="15.75">
      <c r="A131" s="27"/>
      <c r="B131" s="28" t="s">
        <v>88</v>
      </c>
      <c r="C131" s="28"/>
      <c r="D131" s="28"/>
      <c r="E131" s="28"/>
      <c r="F131" s="28"/>
      <c r="G131" s="28"/>
      <c r="H131" s="28"/>
      <c r="I131" s="28"/>
      <c r="J131" s="28"/>
      <c r="K131" s="28"/>
      <c r="L131" s="66">
        <v>119822</v>
      </c>
      <c r="M131" s="28"/>
      <c r="N131" s="142"/>
    </row>
    <row r="132" spans="1:14" ht="15.75">
      <c r="A132" s="27"/>
      <c r="B132" s="28" t="s">
        <v>89</v>
      </c>
      <c r="C132" s="28"/>
      <c r="D132" s="28"/>
      <c r="E132" s="28"/>
      <c r="F132" s="28"/>
      <c r="G132" s="28"/>
      <c r="H132" s="28"/>
      <c r="I132" s="28"/>
      <c r="J132" s="28"/>
      <c r="K132" s="28"/>
      <c r="L132" s="66">
        <f>-L92</f>
        <v>6004</v>
      </c>
      <c r="M132" s="28"/>
      <c r="N132" s="142"/>
    </row>
    <row r="133" spans="1:14" ht="15.75">
      <c r="A133" s="27"/>
      <c r="B133" s="28" t="s">
        <v>90</v>
      </c>
      <c r="C133" s="28"/>
      <c r="D133" s="28"/>
      <c r="E133" s="28"/>
      <c r="F133" s="28"/>
      <c r="G133" s="28"/>
      <c r="H133" s="28"/>
      <c r="I133" s="28"/>
      <c r="J133" s="28"/>
      <c r="K133" s="28"/>
      <c r="L133" s="66">
        <f>L132+L131</f>
        <v>125826</v>
      </c>
      <c r="M133" s="28"/>
      <c r="N133" s="142"/>
    </row>
    <row r="134" spans="1:14" ht="15.75">
      <c r="A134" s="27"/>
      <c r="B134" s="28" t="s">
        <v>91</v>
      </c>
      <c r="C134" s="28"/>
      <c r="D134" s="28"/>
      <c r="E134" s="28"/>
      <c r="F134" s="28"/>
      <c r="G134" s="28"/>
      <c r="H134" s="89"/>
      <c r="I134" s="28"/>
      <c r="J134" s="28"/>
      <c r="K134" s="28"/>
      <c r="L134" s="66">
        <f>L92</f>
        <v>-6004</v>
      </c>
      <c r="M134" s="28"/>
      <c r="N134" s="142"/>
    </row>
    <row r="135" spans="1:14" ht="15.75">
      <c r="A135" s="27"/>
      <c r="B135" s="28" t="s">
        <v>92</v>
      </c>
      <c r="C135" s="28"/>
      <c r="D135" s="28"/>
      <c r="E135" s="28"/>
      <c r="F135" s="28"/>
      <c r="G135" s="28"/>
      <c r="H135" s="28"/>
      <c r="I135" s="28"/>
      <c r="J135" s="28"/>
      <c r="K135" s="28"/>
      <c r="L135" s="66">
        <v>125826</v>
      </c>
      <c r="M135" s="28"/>
      <c r="N135" s="142"/>
    </row>
    <row r="136" spans="1:14" ht="15.75">
      <c r="A136" s="27"/>
      <c r="B136" s="28"/>
      <c r="C136" s="28"/>
      <c r="D136" s="28"/>
      <c r="E136" s="28"/>
      <c r="F136" s="28"/>
      <c r="G136" s="28"/>
      <c r="H136" s="28"/>
      <c r="I136" s="28"/>
      <c r="J136" s="28"/>
      <c r="K136" s="28"/>
      <c r="L136" s="85"/>
      <c r="M136" s="28"/>
      <c r="N136" s="142"/>
    </row>
    <row r="137" spans="1:14" ht="15.75">
      <c r="A137" s="8"/>
      <c r="B137" s="10"/>
      <c r="C137" s="10"/>
      <c r="D137" s="10"/>
      <c r="E137" s="10"/>
      <c r="F137" s="10"/>
      <c r="G137" s="10"/>
      <c r="H137" s="10"/>
      <c r="I137" s="10"/>
      <c r="J137" s="10"/>
      <c r="K137" s="10"/>
      <c r="L137" s="61"/>
      <c r="M137" s="10"/>
      <c r="N137" s="142"/>
    </row>
    <row r="138" spans="1:14" ht="15.75">
      <c r="A138" s="8"/>
      <c r="B138" s="84" t="s">
        <v>93</v>
      </c>
      <c r="C138" s="16"/>
      <c r="D138" s="10"/>
      <c r="E138" s="10"/>
      <c r="F138" s="10"/>
      <c r="G138" s="10"/>
      <c r="H138" s="10"/>
      <c r="I138" s="10"/>
      <c r="J138" s="10"/>
      <c r="K138" s="10"/>
      <c r="L138" s="61"/>
      <c r="M138" s="10"/>
      <c r="N138" s="142"/>
    </row>
    <row r="139" spans="1:14" ht="15.75">
      <c r="A139" s="27"/>
      <c r="B139" s="28" t="s">
        <v>94</v>
      </c>
      <c r="C139" s="90"/>
      <c r="D139" s="28"/>
      <c r="E139" s="28"/>
      <c r="F139" s="28"/>
      <c r="G139" s="28"/>
      <c r="H139" s="28"/>
      <c r="I139" s="28"/>
      <c r="J139" s="28"/>
      <c r="K139" s="28"/>
      <c r="L139" s="66">
        <f>L61</f>
        <v>379172</v>
      </c>
      <c r="M139" s="28"/>
      <c r="N139" s="142"/>
    </row>
    <row r="140" spans="1:14" ht="15.75">
      <c r="A140" s="27"/>
      <c r="B140" s="28" t="s">
        <v>95</v>
      </c>
      <c r="C140" s="90"/>
      <c r="D140" s="28"/>
      <c r="E140" s="28"/>
      <c r="F140" s="28"/>
      <c r="G140" s="28"/>
      <c r="H140" s="28"/>
      <c r="I140" s="28"/>
      <c r="J140" s="28"/>
      <c r="K140" s="28"/>
      <c r="L140" s="66">
        <f>L65</f>
        <v>30395</v>
      </c>
      <c r="M140" s="28"/>
      <c r="N140" s="142"/>
    </row>
    <row r="141" spans="1:14" ht="15.75">
      <c r="A141" s="27"/>
      <c r="B141" s="28" t="s">
        <v>96</v>
      </c>
      <c r="C141" s="90"/>
      <c r="D141" s="28"/>
      <c r="E141" s="28"/>
      <c r="F141" s="28"/>
      <c r="G141" s="28"/>
      <c r="H141" s="28"/>
      <c r="I141" s="28"/>
      <c r="J141" s="28"/>
      <c r="K141" s="28"/>
      <c r="L141" s="66">
        <f>L140+L139+L67+L68</f>
        <v>430419</v>
      </c>
      <c r="M141" s="28"/>
      <c r="N141" s="142"/>
    </row>
    <row r="142" spans="1:14" ht="15.75">
      <c r="A142" s="27"/>
      <c r="B142" s="28" t="s">
        <v>97</v>
      </c>
      <c r="C142" s="90"/>
      <c r="D142" s="28"/>
      <c r="E142" s="28"/>
      <c r="F142" s="28"/>
      <c r="G142" s="28"/>
      <c r="H142" s="28"/>
      <c r="I142" s="28"/>
      <c r="J142" s="28"/>
      <c r="K142" s="28"/>
      <c r="L142" s="66">
        <f>L70</f>
        <v>300000</v>
      </c>
      <c r="M142" s="28"/>
      <c r="N142" s="142"/>
    </row>
    <row r="143" spans="1:14" ht="15.75">
      <c r="A143" s="27"/>
      <c r="B143" s="28"/>
      <c r="C143" s="28"/>
      <c r="D143" s="28"/>
      <c r="E143" s="28"/>
      <c r="F143" s="28"/>
      <c r="G143" s="28"/>
      <c r="H143" s="28"/>
      <c r="I143" s="28"/>
      <c r="J143" s="28"/>
      <c r="K143" s="28"/>
      <c r="L143" s="85"/>
      <c r="M143" s="28"/>
      <c r="N143" s="142"/>
    </row>
    <row r="144" spans="1:14" ht="15.75">
      <c r="A144" s="8"/>
      <c r="B144" s="10"/>
      <c r="C144" s="10"/>
      <c r="D144" s="10"/>
      <c r="E144" s="10"/>
      <c r="F144" s="10"/>
      <c r="G144" s="10"/>
      <c r="H144" s="23"/>
      <c r="I144" s="10"/>
      <c r="J144" s="23"/>
      <c r="K144" s="10"/>
      <c r="L144" s="61"/>
      <c r="M144" s="10"/>
      <c r="N144" s="142"/>
    </row>
    <row r="145" spans="1:14" ht="15.75">
      <c r="A145" s="8"/>
      <c r="B145" s="84" t="s">
        <v>98</v>
      </c>
      <c r="C145" s="12"/>
      <c r="D145" s="12"/>
      <c r="E145" s="12"/>
      <c r="F145" s="12"/>
      <c r="G145" s="12"/>
      <c r="H145" s="91" t="s">
        <v>172</v>
      </c>
      <c r="I145" s="91"/>
      <c r="J145" s="91" t="s">
        <v>177</v>
      </c>
      <c r="K145" s="12"/>
      <c r="L145" s="92" t="s">
        <v>192</v>
      </c>
      <c r="M145" s="10"/>
      <c r="N145" s="142"/>
    </row>
    <row r="146" spans="1:14" ht="15.75">
      <c r="A146" s="27"/>
      <c r="B146" s="28" t="s">
        <v>99</v>
      </c>
      <c r="C146" s="28"/>
      <c r="D146" s="28"/>
      <c r="E146" s="28"/>
      <c r="F146" s="28"/>
      <c r="G146" s="28"/>
      <c r="H146" s="66"/>
      <c r="I146" s="28"/>
      <c r="J146" s="52"/>
      <c r="K146" s="28"/>
      <c r="L146" s="66"/>
      <c r="M146" s="28"/>
      <c r="N146" s="142"/>
    </row>
    <row r="147" spans="1:14" ht="15.75">
      <c r="A147" s="27"/>
      <c r="B147" s="28" t="s">
        <v>100</v>
      </c>
      <c r="C147" s="28"/>
      <c r="D147" s="28"/>
      <c r="E147" s="28"/>
      <c r="F147" s="28"/>
      <c r="G147" s="28"/>
      <c r="H147" s="66"/>
      <c r="I147" s="28"/>
      <c r="J147" s="28"/>
      <c r="K147" s="28"/>
      <c r="L147" s="66" t="s">
        <v>182</v>
      </c>
      <c r="M147" s="28"/>
      <c r="N147" s="142"/>
    </row>
    <row r="148" spans="1:14" ht="15.75">
      <c r="A148" s="27"/>
      <c r="B148" s="28" t="s">
        <v>101</v>
      </c>
      <c r="C148" s="28"/>
      <c r="D148" s="28"/>
      <c r="E148" s="28"/>
      <c r="F148" s="28"/>
      <c r="G148" s="28"/>
      <c r="H148" s="66"/>
      <c r="I148" s="28"/>
      <c r="J148" s="28"/>
      <c r="K148" s="28"/>
      <c r="L148" s="66" t="s">
        <v>182</v>
      </c>
      <c r="M148" s="28"/>
      <c r="N148" s="142"/>
    </row>
    <row r="149" spans="1:14" ht="15.75">
      <c r="A149" s="27"/>
      <c r="B149" s="28" t="s">
        <v>102</v>
      </c>
      <c r="C149" s="28"/>
      <c r="D149" s="28"/>
      <c r="E149" s="28"/>
      <c r="F149" s="28"/>
      <c r="G149" s="28"/>
      <c r="H149" s="66"/>
      <c r="I149" s="28"/>
      <c r="J149" s="66"/>
      <c r="K149" s="28"/>
      <c r="L149" s="66" t="s">
        <v>182</v>
      </c>
      <c r="M149" s="28"/>
      <c r="N149" s="142"/>
    </row>
    <row r="150" spans="1:14" ht="15.75">
      <c r="A150" s="27"/>
      <c r="B150" s="28" t="s">
        <v>103</v>
      </c>
      <c r="C150" s="28"/>
      <c r="D150" s="28"/>
      <c r="E150" s="28"/>
      <c r="F150" s="28"/>
      <c r="G150" s="28"/>
      <c r="H150" s="66"/>
      <c r="I150" s="28"/>
      <c r="J150" s="52"/>
      <c r="K150" s="28"/>
      <c r="L150" s="66"/>
      <c r="M150" s="28"/>
      <c r="N150" s="142"/>
    </row>
    <row r="151" spans="1:14" ht="15.75">
      <c r="A151" s="27"/>
      <c r="B151" s="28"/>
      <c r="C151" s="28"/>
      <c r="D151" s="28"/>
      <c r="E151" s="28"/>
      <c r="F151" s="28"/>
      <c r="G151" s="28"/>
      <c r="H151" s="28"/>
      <c r="I151" s="28"/>
      <c r="J151" s="28"/>
      <c r="K151" s="28"/>
      <c r="L151" s="85"/>
      <c r="M151" s="28"/>
      <c r="N151" s="142"/>
    </row>
    <row r="152" spans="1:14" ht="15.75">
      <c r="A152" s="8"/>
      <c r="B152" s="10"/>
      <c r="C152" s="10"/>
      <c r="D152" s="10"/>
      <c r="E152" s="10"/>
      <c r="F152" s="10"/>
      <c r="G152" s="10"/>
      <c r="H152" s="10"/>
      <c r="I152" s="10"/>
      <c r="J152" s="10"/>
      <c r="K152" s="10"/>
      <c r="L152" s="61"/>
      <c r="M152" s="10"/>
      <c r="N152" s="142"/>
    </row>
    <row r="153" spans="1:14" ht="15.75">
      <c r="A153" s="8"/>
      <c r="B153" s="84" t="s">
        <v>104</v>
      </c>
      <c r="C153" s="16"/>
      <c r="D153" s="10"/>
      <c r="E153" s="10"/>
      <c r="F153" s="10"/>
      <c r="G153" s="10"/>
      <c r="H153" s="10"/>
      <c r="I153" s="10"/>
      <c r="J153" s="10"/>
      <c r="K153" s="10"/>
      <c r="L153" s="93"/>
      <c r="M153" s="10"/>
      <c r="N153" s="142"/>
    </row>
    <row r="154" spans="1:14" ht="15.75">
      <c r="A154" s="27"/>
      <c r="B154" s="28" t="s">
        <v>105</v>
      </c>
      <c r="C154" s="28"/>
      <c r="D154" s="28"/>
      <c r="E154" s="28"/>
      <c r="F154" s="28"/>
      <c r="G154" s="28"/>
      <c r="H154" s="28"/>
      <c r="I154" s="28"/>
      <c r="J154" s="28"/>
      <c r="K154" s="28"/>
      <c r="L154" s="76">
        <f>(L80-L77+L83+L84+L85)/-L86</f>
        <v>3.4673115410273514</v>
      </c>
      <c r="M154" s="28" t="s">
        <v>193</v>
      </c>
      <c r="N154" s="142"/>
    </row>
    <row r="155" spans="1:14" ht="15.75">
      <c r="A155" s="27"/>
      <c r="B155" s="28" t="s">
        <v>106</v>
      </c>
      <c r="C155" s="28"/>
      <c r="D155" s="28"/>
      <c r="E155" s="28"/>
      <c r="F155" s="28"/>
      <c r="G155" s="28"/>
      <c r="H155" s="28"/>
      <c r="I155" s="28"/>
      <c r="J155" s="28"/>
      <c r="K155" s="28"/>
      <c r="L155" s="94">
        <v>3.24</v>
      </c>
      <c r="M155" s="28" t="s">
        <v>193</v>
      </c>
      <c r="N155" s="142"/>
    </row>
    <row r="156" spans="1:14" ht="15.75">
      <c r="A156" s="27"/>
      <c r="B156" s="28" t="s">
        <v>107</v>
      </c>
      <c r="C156" s="28"/>
      <c r="D156" s="28"/>
      <c r="E156" s="28"/>
      <c r="F156" s="28"/>
      <c r="G156" s="28"/>
      <c r="H156" s="28"/>
      <c r="I156" s="28"/>
      <c r="J156" s="28"/>
      <c r="K156" s="28"/>
      <c r="L156" s="76">
        <f>(L80-L77+SUM(L83:L87))/-L88</f>
        <v>6.940566037735849</v>
      </c>
      <c r="M156" s="28" t="s">
        <v>193</v>
      </c>
      <c r="N156" s="142"/>
    </row>
    <row r="157" spans="1:14" ht="15.75">
      <c r="A157" s="27"/>
      <c r="B157" s="28" t="s">
        <v>108</v>
      </c>
      <c r="C157" s="28"/>
      <c r="D157" s="28"/>
      <c r="E157" s="28"/>
      <c r="F157" s="28"/>
      <c r="G157" s="28"/>
      <c r="H157" s="28"/>
      <c r="I157" s="28"/>
      <c r="J157" s="28"/>
      <c r="K157" s="28"/>
      <c r="L157" s="95">
        <v>6.33</v>
      </c>
      <c r="M157" s="28" t="s">
        <v>193</v>
      </c>
      <c r="N157" s="142"/>
    </row>
    <row r="158" spans="1:14" ht="15.75">
      <c r="A158" s="27"/>
      <c r="B158" s="28" t="s">
        <v>109</v>
      </c>
      <c r="C158" s="28"/>
      <c r="D158" s="28"/>
      <c r="E158" s="28"/>
      <c r="F158" s="28"/>
      <c r="G158" s="28"/>
      <c r="H158" s="28"/>
      <c r="I158" s="28"/>
      <c r="J158" s="28"/>
      <c r="K158" s="28"/>
      <c r="L158" s="76">
        <f>(L80-L77+L83+L84+L85+L86+L87+L88)/-L89</f>
        <v>18.520588235294117</v>
      </c>
      <c r="M158" s="28" t="s">
        <v>193</v>
      </c>
      <c r="N158" s="142"/>
    </row>
    <row r="159" spans="1:14" ht="15.75">
      <c r="A159" s="27"/>
      <c r="B159" s="28" t="s">
        <v>110</v>
      </c>
      <c r="C159" s="28"/>
      <c r="D159" s="28"/>
      <c r="E159" s="28"/>
      <c r="F159" s="28"/>
      <c r="G159" s="28"/>
      <c r="H159" s="28"/>
      <c r="I159" s="28"/>
      <c r="J159" s="28"/>
      <c r="K159" s="28"/>
      <c r="L159" s="94">
        <v>16.61</v>
      </c>
      <c r="M159" s="28" t="s">
        <v>193</v>
      </c>
      <c r="N159" s="142"/>
    </row>
    <row r="160" spans="1:14" ht="15.75">
      <c r="A160" s="27"/>
      <c r="B160" s="28"/>
      <c r="C160" s="28"/>
      <c r="D160" s="28"/>
      <c r="E160" s="28"/>
      <c r="F160" s="28"/>
      <c r="G160" s="28"/>
      <c r="H160" s="28"/>
      <c r="I160" s="28"/>
      <c r="J160" s="28"/>
      <c r="K160" s="28"/>
      <c r="L160" s="28"/>
      <c r="M160" s="28"/>
      <c r="N160" s="142"/>
    </row>
    <row r="161" spans="1:14" ht="15.75">
      <c r="A161" s="2"/>
      <c r="B161" s="96"/>
      <c r="C161" s="96"/>
      <c r="D161" s="96"/>
      <c r="E161" s="96"/>
      <c r="F161" s="96"/>
      <c r="G161" s="96"/>
      <c r="H161" s="96"/>
      <c r="I161" s="96"/>
      <c r="J161" s="96"/>
      <c r="K161" s="96"/>
      <c r="L161" s="96"/>
      <c r="M161" s="96"/>
      <c r="N161" s="142"/>
    </row>
    <row r="162" spans="1:14" ht="15.75">
      <c r="A162" s="97"/>
      <c r="B162" s="60" t="s">
        <v>111</v>
      </c>
      <c r="C162" s="98"/>
      <c r="D162" s="98"/>
      <c r="E162" s="98"/>
      <c r="F162" s="98"/>
      <c r="G162" s="99"/>
      <c r="H162" s="99"/>
      <c r="I162" s="99"/>
      <c r="J162" s="99">
        <v>37072</v>
      </c>
      <c r="K162" s="18"/>
      <c r="L162" s="18"/>
      <c r="M162" s="10"/>
      <c r="N162" s="142"/>
    </row>
    <row r="163" spans="1:14" ht="15.75">
      <c r="A163" s="101"/>
      <c r="B163" s="102" t="s">
        <v>112</v>
      </c>
      <c r="C163" s="103"/>
      <c r="D163" s="103"/>
      <c r="E163" s="103"/>
      <c r="F163" s="103"/>
      <c r="G163" s="89"/>
      <c r="H163" s="89"/>
      <c r="I163" s="89"/>
      <c r="J163" s="104">
        <v>0.19215</v>
      </c>
      <c r="K163" s="28"/>
      <c r="L163" s="28"/>
      <c r="M163" s="28"/>
      <c r="N163" s="142"/>
    </row>
    <row r="164" spans="1:14" ht="15.75">
      <c r="A164" s="101"/>
      <c r="B164" s="102" t="s">
        <v>113</v>
      </c>
      <c r="C164" s="103"/>
      <c r="D164" s="103"/>
      <c r="E164" s="103"/>
      <c r="F164" s="103"/>
      <c r="G164" s="89"/>
      <c r="H164" s="89"/>
      <c r="I164" s="89"/>
      <c r="J164" s="104">
        <v>0.0809</v>
      </c>
      <c r="K164" s="104"/>
      <c r="L164" s="28"/>
      <c r="M164" s="28"/>
      <c r="N164" s="142"/>
    </row>
    <row r="165" spans="1:14" ht="15.75">
      <c r="A165" s="101"/>
      <c r="B165" s="102" t="s">
        <v>114</v>
      </c>
      <c r="C165" s="103"/>
      <c r="D165" s="103"/>
      <c r="E165" s="103"/>
      <c r="F165" s="103"/>
      <c r="G165" s="89"/>
      <c r="H165" s="89"/>
      <c r="I165" s="89"/>
      <c r="J165" s="104">
        <f>J163-J164</f>
        <v>0.11124999999999999</v>
      </c>
      <c r="K165" s="28"/>
      <c r="L165" s="28"/>
      <c r="M165" s="28"/>
      <c r="N165" s="142"/>
    </row>
    <row r="166" spans="1:14" ht="15.75">
      <c r="A166" s="101"/>
      <c r="B166" s="102" t="s">
        <v>115</v>
      </c>
      <c r="C166" s="103"/>
      <c r="D166" s="103"/>
      <c r="E166" s="103"/>
      <c r="F166" s="103"/>
      <c r="G166" s="89"/>
      <c r="H166" s="89"/>
      <c r="I166" s="89"/>
      <c r="J166" s="104">
        <v>0.16687</v>
      </c>
      <c r="K166" s="28"/>
      <c r="L166" s="28"/>
      <c r="M166" s="28"/>
      <c r="N166" s="142"/>
    </row>
    <row r="167" spans="1:14" ht="15.75">
      <c r="A167" s="101"/>
      <c r="B167" s="102" t="s">
        <v>116</v>
      </c>
      <c r="C167" s="103"/>
      <c r="D167" s="103"/>
      <c r="E167" s="103"/>
      <c r="F167" s="103"/>
      <c r="G167" s="89"/>
      <c r="H167" s="89"/>
      <c r="I167" s="89"/>
      <c r="J167" s="104">
        <f>L30</f>
        <v>0.0588141</v>
      </c>
      <c r="K167" s="28"/>
      <c r="L167" s="28"/>
      <c r="M167" s="28"/>
      <c r="N167" s="142"/>
    </row>
    <row r="168" spans="1:14" ht="15.75">
      <c r="A168" s="101"/>
      <c r="B168" s="102" t="s">
        <v>117</v>
      </c>
      <c r="C168" s="103"/>
      <c r="D168" s="103"/>
      <c r="E168" s="103"/>
      <c r="F168" s="103"/>
      <c r="G168" s="89"/>
      <c r="H168" s="89"/>
      <c r="I168" s="89"/>
      <c r="J168" s="104">
        <f>J166-J167</f>
        <v>0.10805589999999998</v>
      </c>
      <c r="K168" s="28"/>
      <c r="L168" s="28"/>
      <c r="M168" s="28"/>
      <c r="N168" s="142"/>
    </row>
    <row r="169" spans="1:14" ht="15.75">
      <c r="A169" s="101"/>
      <c r="B169" s="102" t="s">
        <v>118</v>
      </c>
      <c r="C169" s="103"/>
      <c r="D169" s="103"/>
      <c r="E169" s="103"/>
      <c r="F169" s="103"/>
      <c r="G169" s="89"/>
      <c r="H169" s="89"/>
      <c r="I169" s="89"/>
      <c r="J169" s="104" t="s">
        <v>178</v>
      </c>
      <c r="K169" s="28"/>
      <c r="L169" s="28"/>
      <c r="M169" s="28"/>
      <c r="N169" s="142"/>
    </row>
    <row r="170" spans="1:14" ht="15.75">
      <c r="A170" s="101"/>
      <c r="B170" s="102" t="s">
        <v>119</v>
      </c>
      <c r="C170" s="103"/>
      <c r="D170" s="103"/>
      <c r="E170" s="103"/>
      <c r="F170" s="103"/>
      <c r="G170" s="89"/>
      <c r="H170" s="89"/>
      <c r="I170" s="89"/>
      <c r="J170" s="105">
        <v>78.22</v>
      </c>
      <c r="K170" s="28"/>
      <c r="L170" s="28"/>
      <c r="M170" s="28"/>
      <c r="N170" s="142"/>
    </row>
    <row r="171" spans="1:14" ht="15.75">
      <c r="A171" s="101"/>
      <c r="B171" s="102" t="s">
        <v>120</v>
      </c>
      <c r="C171" s="103"/>
      <c r="D171" s="103"/>
      <c r="E171" s="103"/>
      <c r="F171" s="103"/>
      <c r="G171" s="89"/>
      <c r="H171" s="89"/>
      <c r="I171" s="89"/>
      <c r="J171" s="105">
        <v>64.09</v>
      </c>
      <c r="K171" s="28"/>
      <c r="L171" s="28"/>
      <c r="M171" s="28"/>
      <c r="N171" s="142"/>
    </row>
    <row r="172" spans="1:14" ht="15.75">
      <c r="A172" s="101"/>
      <c r="B172" s="102" t="s">
        <v>121</v>
      </c>
      <c r="C172" s="103"/>
      <c r="D172" s="103"/>
      <c r="E172" s="103"/>
      <c r="F172" s="103"/>
      <c r="G172" s="89"/>
      <c r="H172" s="89"/>
      <c r="I172" s="89"/>
      <c r="J172" s="104">
        <f>F61/D61*4</f>
        <v>0.26108093636264834</v>
      </c>
      <c r="K172" s="28"/>
      <c r="L172" s="28"/>
      <c r="M172" s="28"/>
      <c r="N172" s="142"/>
    </row>
    <row r="173" spans="1:14" ht="15.75">
      <c r="A173" s="101"/>
      <c r="B173" s="102"/>
      <c r="C173" s="102"/>
      <c r="D173" s="102"/>
      <c r="E173" s="102"/>
      <c r="F173" s="102"/>
      <c r="G173" s="28"/>
      <c r="H173" s="28"/>
      <c r="I173" s="35"/>
      <c r="J173" s="107"/>
      <c r="K173" s="28"/>
      <c r="L173" s="108"/>
      <c r="M173" s="28"/>
      <c r="N173" s="142"/>
    </row>
    <row r="174" spans="1:14" ht="15.75">
      <c r="A174" s="109"/>
      <c r="B174" s="17" t="s">
        <v>122</v>
      </c>
      <c r="C174" s="20"/>
      <c r="D174" s="110"/>
      <c r="E174" s="20"/>
      <c r="F174" s="110"/>
      <c r="G174" s="20"/>
      <c r="H174" s="110"/>
      <c r="I174" s="20" t="s">
        <v>173</v>
      </c>
      <c r="J174" s="110" t="s">
        <v>179</v>
      </c>
      <c r="K174" s="18"/>
      <c r="L174" s="18"/>
      <c r="M174" s="10"/>
      <c r="N174" s="142"/>
    </row>
    <row r="175" spans="1:14" ht="15.75">
      <c r="A175" s="112"/>
      <c r="B175" s="102" t="s">
        <v>123</v>
      </c>
      <c r="C175" s="67"/>
      <c r="D175" s="67"/>
      <c r="E175" s="67"/>
      <c r="F175" s="28"/>
      <c r="G175" s="28"/>
      <c r="H175" s="28"/>
      <c r="I175" s="28">
        <v>6855</v>
      </c>
      <c r="J175" s="66">
        <v>64230</v>
      </c>
      <c r="K175" s="66"/>
      <c r="L175" s="108"/>
      <c r="M175" s="113"/>
      <c r="N175" s="142"/>
    </row>
    <row r="176" spans="1:14" ht="15.75">
      <c r="A176" s="112"/>
      <c r="B176" s="102" t="s">
        <v>124</v>
      </c>
      <c r="C176" s="67"/>
      <c r="D176" s="67"/>
      <c r="E176" s="67"/>
      <c r="F176" s="28"/>
      <c r="G176" s="28"/>
      <c r="H176" s="28"/>
      <c r="I176" s="28">
        <v>52</v>
      </c>
      <c r="J176" s="66">
        <v>226</v>
      </c>
      <c r="K176" s="66"/>
      <c r="L176" s="108"/>
      <c r="M176" s="113"/>
      <c r="N176" s="142"/>
    </row>
    <row r="177" spans="1:14" ht="15.75">
      <c r="A177" s="112"/>
      <c r="B177" s="114" t="s">
        <v>125</v>
      </c>
      <c r="C177" s="67"/>
      <c r="D177" s="67"/>
      <c r="E177" s="67"/>
      <c r="F177" s="28"/>
      <c r="G177" s="28"/>
      <c r="H177" s="28"/>
      <c r="I177" s="28"/>
      <c r="J177" s="76" t="s">
        <v>180</v>
      </c>
      <c r="K177" s="28"/>
      <c r="L177" s="108"/>
      <c r="M177" s="113"/>
      <c r="N177" s="142"/>
    </row>
    <row r="178" spans="1:14" ht="15.75">
      <c r="A178" s="112"/>
      <c r="B178" s="114" t="s">
        <v>126</v>
      </c>
      <c r="C178" s="67"/>
      <c r="D178" s="67"/>
      <c r="E178" s="67"/>
      <c r="F178" s="28"/>
      <c r="G178" s="28"/>
      <c r="H178" s="28"/>
      <c r="I178" s="28"/>
      <c r="J178" s="66">
        <f>H61</f>
        <v>26548</v>
      </c>
      <c r="K178" s="28"/>
      <c r="L178" s="108"/>
      <c r="M178" s="113"/>
      <c r="N178" s="142"/>
    </row>
    <row r="179" spans="1:14" ht="15.75">
      <c r="A179" s="115"/>
      <c r="B179" s="114" t="s">
        <v>127</v>
      </c>
      <c r="C179" s="67"/>
      <c r="D179" s="102"/>
      <c r="E179" s="102"/>
      <c r="F179" s="102"/>
      <c r="G179" s="28"/>
      <c r="H179" s="28"/>
      <c r="I179" s="28"/>
      <c r="J179" s="76"/>
      <c r="K179" s="28"/>
      <c r="L179" s="108"/>
      <c r="M179" s="116"/>
      <c r="N179" s="142"/>
    </row>
    <row r="180" spans="1:14" ht="15.75">
      <c r="A180" s="112"/>
      <c r="B180" s="102" t="s">
        <v>128</v>
      </c>
      <c r="C180" s="67"/>
      <c r="D180" s="67"/>
      <c r="E180" s="67"/>
      <c r="F180" s="67"/>
      <c r="G180" s="28"/>
      <c r="H180" s="28"/>
      <c r="I180" s="28"/>
      <c r="J180" s="66" t="s">
        <v>181</v>
      </c>
      <c r="K180" s="28"/>
      <c r="L180" s="108"/>
      <c r="M180" s="116"/>
      <c r="N180" s="142"/>
    </row>
    <row r="181" spans="1:14" ht="15.75">
      <c r="A181" s="112"/>
      <c r="B181" s="102" t="s">
        <v>129</v>
      </c>
      <c r="C181" s="67"/>
      <c r="D181" s="67"/>
      <c r="E181" s="67"/>
      <c r="F181" s="67"/>
      <c r="G181" s="28"/>
      <c r="H181" s="28"/>
      <c r="I181" s="28"/>
      <c r="J181" s="66" t="s">
        <v>181</v>
      </c>
      <c r="K181" s="28"/>
      <c r="L181" s="108"/>
      <c r="M181" s="116"/>
      <c r="N181" s="142"/>
    </row>
    <row r="182" spans="1:14" ht="15.75">
      <c r="A182" s="112"/>
      <c r="B182" s="102" t="s">
        <v>213</v>
      </c>
      <c r="C182" s="67"/>
      <c r="D182" s="67"/>
      <c r="E182" s="67"/>
      <c r="F182" s="67"/>
      <c r="G182" s="28"/>
      <c r="H182" s="28"/>
      <c r="I182" s="28"/>
      <c r="J182" s="66"/>
      <c r="K182" s="28"/>
      <c r="L182" s="108"/>
      <c r="M182" s="116"/>
      <c r="N182" s="142"/>
    </row>
    <row r="183" spans="1:14" ht="15.75">
      <c r="A183" s="115"/>
      <c r="B183" s="114" t="s">
        <v>130</v>
      </c>
      <c r="C183" s="67"/>
      <c r="D183" s="102"/>
      <c r="E183" s="102"/>
      <c r="F183" s="102"/>
      <c r="G183" s="28"/>
      <c r="H183" s="28"/>
      <c r="I183" s="28"/>
      <c r="J183" s="117"/>
      <c r="K183" s="28"/>
      <c r="L183" s="108"/>
      <c r="M183" s="116"/>
      <c r="N183" s="142"/>
    </row>
    <row r="184" spans="1:14" ht="15.75">
      <c r="A184" s="115"/>
      <c r="B184" s="102" t="s">
        <v>131</v>
      </c>
      <c r="C184" s="67"/>
      <c r="D184" s="102"/>
      <c r="E184" s="102"/>
      <c r="F184" s="102"/>
      <c r="G184" s="28"/>
      <c r="H184" s="28"/>
      <c r="I184" s="28"/>
      <c r="J184" s="117" t="s">
        <v>182</v>
      </c>
      <c r="K184" s="28"/>
      <c r="L184" s="108"/>
      <c r="M184" s="116"/>
      <c r="N184" s="142"/>
    </row>
    <row r="185" spans="1:14" ht="15.75">
      <c r="A185" s="112"/>
      <c r="B185" s="102" t="s">
        <v>132</v>
      </c>
      <c r="C185" s="67"/>
      <c r="D185" s="118"/>
      <c r="E185" s="118"/>
      <c r="F185" s="119"/>
      <c r="G185" s="28"/>
      <c r="H185" s="28"/>
      <c r="I185" s="28"/>
      <c r="J185" s="117" t="s">
        <v>182</v>
      </c>
      <c r="K185" s="28"/>
      <c r="L185" s="108"/>
      <c r="M185" s="116"/>
      <c r="N185" s="142"/>
    </row>
    <row r="186" spans="1:14" ht="15.75">
      <c r="A186" s="112"/>
      <c r="B186" s="102" t="s">
        <v>133</v>
      </c>
      <c r="C186" s="67"/>
      <c r="D186" s="118"/>
      <c r="E186" s="118"/>
      <c r="F186" s="119"/>
      <c r="G186" s="28"/>
      <c r="H186" s="28"/>
      <c r="I186" s="28"/>
      <c r="J186" s="117" t="s">
        <v>182</v>
      </c>
      <c r="K186" s="28"/>
      <c r="L186" s="108"/>
      <c r="M186" s="116"/>
      <c r="N186" s="142"/>
    </row>
    <row r="187" spans="1:14" ht="15.75">
      <c r="A187" s="112"/>
      <c r="B187" s="102" t="s">
        <v>134</v>
      </c>
      <c r="C187" s="67"/>
      <c r="D187" s="120"/>
      <c r="E187" s="118"/>
      <c r="F187" s="119"/>
      <c r="G187" s="28"/>
      <c r="H187" s="28"/>
      <c r="I187" s="28"/>
      <c r="J187" s="117" t="s">
        <v>182</v>
      </c>
      <c r="K187" s="28"/>
      <c r="L187" s="108"/>
      <c r="M187" s="116"/>
      <c r="N187" s="142"/>
    </row>
    <row r="188" spans="1:14" ht="15.75">
      <c r="A188" s="112"/>
      <c r="B188" s="102"/>
      <c r="C188" s="67"/>
      <c r="D188" s="120"/>
      <c r="E188" s="118"/>
      <c r="F188" s="119"/>
      <c r="G188" s="28"/>
      <c r="H188" s="35"/>
      <c r="I188" s="35"/>
      <c r="J188" s="121"/>
      <c r="K188" s="35"/>
      <c r="L188" s="108"/>
      <c r="M188" s="116"/>
      <c r="N188" s="142"/>
    </row>
    <row r="189" spans="1:14" ht="15.75">
      <c r="A189" s="8"/>
      <c r="B189" s="17" t="s">
        <v>135</v>
      </c>
      <c r="C189" s="20"/>
      <c r="D189" s="110"/>
      <c r="E189" s="20"/>
      <c r="F189" s="110"/>
      <c r="G189" s="20"/>
      <c r="H189" s="110" t="s">
        <v>173</v>
      </c>
      <c r="I189" s="20" t="s">
        <v>174</v>
      </c>
      <c r="J189" s="110" t="s">
        <v>183</v>
      </c>
      <c r="K189" s="20" t="s">
        <v>174</v>
      </c>
      <c r="L189" s="18"/>
      <c r="M189" s="122"/>
      <c r="N189" s="142"/>
    </row>
    <row r="190" spans="1:14" ht="15.75">
      <c r="A190" s="27"/>
      <c r="B190" s="67" t="s">
        <v>136</v>
      </c>
      <c r="C190" s="123"/>
      <c r="D190" s="67"/>
      <c r="E190" s="123"/>
      <c r="F190" s="28"/>
      <c r="G190" s="123"/>
      <c r="H190" s="67">
        <v>45835</v>
      </c>
      <c r="I190" s="123">
        <f>H190/$H$195</f>
        <v>0.5345688227473117</v>
      </c>
      <c r="J190" s="66">
        <v>240872</v>
      </c>
      <c r="K190" s="124">
        <f>J190/$J$195</f>
        <v>0.6352578776913907</v>
      </c>
      <c r="L190" s="108"/>
      <c r="M190" s="116"/>
      <c r="N190" s="142"/>
    </row>
    <row r="191" spans="1:14" ht="15.75">
      <c r="A191" s="27"/>
      <c r="B191" s="67" t="s">
        <v>137</v>
      </c>
      <c r="C191" s="123"/>
      <c r="D191" s="67"/>
      <c r="E191" s="123"/>
      <c r="F191" s="28"/>
      <c r="G191" s="125"/>
      <c r="H191" s="67">
        <v>1717</v>
      </c>
      <c r="I191" s="123">
        <f>H191/$H$195</f>
        <v>0.020025191854633667</v>
      </c>
      <c r="J191" s="66">
        <v>7149</v>
      </c>
      <c r="K191" s="124">
        <f>J191/$J$195</f>
        <v>0.018854240292004686</v>
      </c>
      <c r="L191" s="108"/>
      <c r="M191" s="116"/>
      <c r="N191" s="142"/>
    </row>
    <row r="192" spans="1:14" ht="15.75">
      <c r="A192" s="27"/>
      <c r="B192" s="67" t="s">
        <v>138</v>
      </c>
      <c r="C192" s="123"/>
      <c r="D192" s="67"/>
      <c r="E192" s="123"/>
      <c r="F192" s="28"/>
      <c r="G192" s="125"/>
      <c r="H192" s="67">
        <v>1507</v>
      </c>
      <c r="I192" s="123">
        <f>H192/$H$195</f>
        <v>0.017575983765249235</v>
      </c>
      <c r="J192" s="66">
        <v>5535</v>
      </c>
      <c r="K192" s="124">
        <f>J192/$J$195</f>
        <v>0.014597596868967118</v>
      </c>
      <c r="L192" s="108"/>
      <c r="M192" s="116"/>
      <c r="N192" s="142"/>
    </row>
    <row r="193" spans="1:14" ht="15.75">
      <c r="A193" s="27"/>
      <c r="B193" s="67" t="s">
        <v>139</v>
      </c>
      <c r="C193" s="123"/>
      <c r="D193" s="67"/>
      <c r="E193" s="123"/>
      <c r="F193" s="28"/>
      <c r="G193" s="125"/>
      <c r="H193" s="67">
        <f>1341+35342</f>
        <v>36683</v>
      </c>
      <c r="I193" s="123">
        <f>H193/$H$195</f>
        <v>0.4278300016328054</v>
      </c>
      <c r="J193" s="66">
        <f>4893+120723</f>
        <v>125616</v>
      </c>
      <c r="K193" s="124">
        <f>J193/$J$195</f>
        <v>0.3312902851476375</v>
      </c>
      <c r="L193" s="108"/>
      <c r="M193" s="116"/>
      <c r="N193" s="142"/>
    </row>
    <row r="194" spans="1:14" ht="15.75">
      <c r="A194" s="27"/>
      <c r="B194" s="67"/>
      <c r="C194" s="126"/>
      <c r="D194" s="113"/>
      <c r="E194" s="126"/>
      <c r="F194" s="28"/>
      <c r="G194" s="126"/>
      <c r="H194" s="113"/>
      <c r="I194" s="126"/>
      <c r="J194" s="66"/>
      <c r="K194" s="124"/>
      <c r="L194" s="108"/>
      <c r="M194" s="116"/>
      <c r="N194" s="142"/>
    </row>
    <row r="195" spans="1:14" ht="15.75">
      <c r="A195" s="27"/>
      <c r="B195" s="28"/>
      <c r="C195" s="28"/>
      <c r="D195" s="35"/>
      <c r="E195" s="28"/>
      <c r="F195" s="28"/>
      <c r="G195" s="28"/>
      <c r="H195" s="65">
        <f>SUM(H190:H193)</f>
        <v>85742</v>
      </c>
      <c r="I195" s="124">
        <f>SUM(I190:I193)</f>
        <v>1</v>
      </c>
      <c r="J195" s="66">
        <f>SUM(J190:J194)</f>
        <v>379172</v>
      </c>
      <c r="K195" s="124">
        <f>SUM(K190:K194)</f>
        <v>1</v>
      </c>
      <c r="L195" s="108"/>
      <c r="M195" s="28"/>
      <c r="N195" s="142"/>
    </row>
    <row r="196" spans="1:14" ht="15.75">
      <c r="A196" s="27"/>
      <c r="B196" s="28"/>
      <c r="C196" s="28"/>
      <c r="D196" s="35"/>
      <c r="E196" s="28"/>
      <c r="F196" s="28"/>
      <c r="G196" s="28"/>
      <c r="H196" s="65"/>
      <c r="I196" s="124"/>
      <c r="J196" s="66"/>
      <c r="K196" s="124"/>
      <c r="L196" s="108"/>
      <c r="M196" s="28"/>
      <c r="N196" s="142"/>
    </row>
    <row r="197" spans="1:14" ht="15.75">
      <c r="A197" s="8"/>
      <c r="B197" s="10"/>
      <c r="C197" s="10"/>
      <c r="D197" s="21"/>
      <c r="E197" s="10"/>
      <c r="F197" s="10"/>
      <c r="G197" s="10"/>
      <c r="H197" s="68"/>
      <c r="I197" s="127"/>
      <c r="J197" s="128"/>
      <c r="K197" s="127"/>
      <c r="L197" s="93"/>
      <c r="M197" s="10"/>
      <c r="N197" s="142"/>
    </row>
    <row r="198" spans="1:14" ht="15.75">
      <c r="A198" s="129"/>
      <c r="B198" s="17" t="s">
        <v>141</v>
      </c>
      <c r="C198" s="130"/>
      <c r="D198" s="20" t="s">
        <v>154</v>
      </c>
      <c r="E198" s="18"/>
      <c r="F198" s="17" t="s">
        <v>163</v>
      </c>
      <c r="G198" s="131"/>
      <c r="H198" s="131"/>
      <c r="I198" s="131"/>
      <c r="J198" s="132"/>
      <c r="K198" s="15"/>
      <c r="L198" s="15"/>
      <c r="M198" s="15"/>
      <c r="N198" s="142"/>
    </row>
    <row r="199" spans="1:14" ht="15.75">
      <c r="A199" s="129"/>
      <c r="B199" s="16" t="s">
        <v>142</v>
      </c>
      <c r="C199" s="135"/>
      <c r="D199" s="136" t="s">
        <v>155</v>
      </c>
      <c r="E199" s="16"/>
      <c r="F199" s="16" t="s">
        <v>164</v>
      </c>
      <c r="G199" s="135"/>
      <c r="H199" s="135"/>
      <c r="I199" s="15"/>
      <c r="J199" s="15"/>
      <c r="K199" s="15"/>
      <c r="L199" s="15"/>
      <c r="M199" s="15"/>
      <c r="N199" s="142"/>
    </row>
    <row r="200" spans="1:14" ht="15.75">
      <c r="A200" s="129"/>
      <c r="B200" s="16" t="s">
        <v>143</v>
      </c>
      <c r="C200" s="135"/>
      <c r="D200" s="136" t="s">
        <v>156</v>
      </c>
      <c r="E200" s="16"/>
      <c r="F200" s="16" t="s">
        <v>165</v>
      </c>
      <c r="G200" s="135"/>
      <c r="H200" s="135"/>
      <c r="I200" s="15"/>
      <c r="J200" s="15"/>
      <c r="K200" s="15"/>
      <c r="L200" s="15"/>
      <c r="M200" s="15"/>
      <c r="N200" s="142"/>
    </row>
    <row r="201" spans="1:13" ht="15">
      <c r="A201" s="143"/>
      <c r="B201" s="143"/>
      <c r="C201" s="143"/>
      <c r="D201" s="143"/>
      <c r="E201" s="143"/>
      <c r="F201" s="143"/>
      <c r="G201" s="143"/>
      <c r="H201" s="143"/>
      <c r="I201" s="143"/>
      <c r="J201" s="143"/>
      <c r="K201" s="143"/>
      <c r="L201" s="143"/>
      <c r="M201" s="143"/>
    </row>
  </sheetData>
  <printOptions/>
  <pageMargins left="0.25" right="0.41388888888888886" top="0.25" bottom="0.34375" header="0" footer="0"/>
  <pageSetup orientation="landscape" paperSize="9" scale="63"/>
  <headerFooter alignWithMargins="0">
    <oddFooter>&amp;LFFP3 INVESTOR REPORT QRT END SEPTEMBER 2001
</oddFooter>
  </headerFooter>
  <rowBreaks count="3" manualBreakCount="3">
    <brk id="46" min="106" max="160" man="1"/>
    <brk id="201" max="0" man="1"/>
    <brk id="0" min="8" max="569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